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16650" windowHeight="10920"/>
  </bookViews>
  <sheets>
    <sheet name="Rekapitulace zakázky" sheetId="1" r:id="rId1"/>
    <sheet name="SO01 - Stavební část" sheetId="2" r:id="rId2"/>
    <sheet name="01 - Stavební část - kotelna" sheetId="3" r:id="rId3"/>
    <sheet name="02 - Demontáž kotelny" sheetId="4" r:id="rId4"/>
    <sheet name="03 - Zdravotně technické ..." sheetId="5" r:id="rId5"/>
    <sheet name="04 - Vytápění" sheetId="6" r:id="rId6"/>
    <sheet name="05 - MaR" sheetId="7" r:id="rId7"/>
    <sheet name="SO03 - Oprava fasády" sheetId="8" r:id="rId8"/>
    <sheet name="SO04 - Elektroinstalace" sheetId="9" r:id="rId9"/>
    <sheet name="SO05 - VRN" sheetId="10" r:id="rId10"/>
    <sheet name="Pokyny pro vyplnění" sheetId="11" r:id="rId11"/>
  </sheets>
  <definedNames>
    <definedName name="_xlnm._FilterDatabase" localSheetId="2" hidden="1">'01 - Stavební část - kotelna'!$C$92:$K$128</definedName>
    <definedName name="_xlnm._FilterDatabase" localSheetId="3" hidden="1">'02 - Demontáž kotelny'!$C$93:$K$140</definedName>
    <definedName name="_xlnm._FilterDatabase" localSheetId="4" hidden="1">'03 - Zdravotně technické ...'!$C$98:$K$343</definedName>
    <definedName name="_xlnm._FilterDatabase" localSheetId="5" hidden="1">'04 - Vytápění'!$C$95:$K$194</definedName>
    <definedName name="_xlnm._FilterDatabase" localSheetId="6" hidden="1">'05 - MaR'!$C$88:$K$123</definedName>
    <definedName name="_xlnm._FilterDatabase" localSheetId="1" hidden="1">'SO01 - Stavební část'!$C$102:$K$540</definedName>
    <definedName name="_xlnm._FilterDatabase" localSheetId="7" hidden="1">'SO03 - Oprava fasády'!$C$86:$K$146</definedName>
    <definedName name="_xlnm._FilterDatabase" localSheetId="8" hidden="1">'SO04 - Elektroinstalace'!$C$86:$K$228</definedName>
    <definedName name="_xlnm._FilterDatabase" localSheetId="9" hidden="1">'SO05 - VRN'!$C$83:$K$108</definedName>
    <definedName name="_xlnm.Print_Titles" localSheetId="2">'01 - Stavební část - kotelna'!$92:$92</definedName>
    <definedName name="_xlnm.Print_Titles" localSheetId="3">'02 - Demontáž kotelny'!$93:$93</definedName>
    <definedName name="_xlnm.Print_Titles" localSheetId="4">'03 - Zdravotně technické ...'!$98:$98</definedName>
    <definedName name="_xlnm.Print_Titles" localSheetId="5">'04 - Vytápění'!$95:$95</definedName>
    <definedName name="_xlnm.Print_Titles" localSheetId="6">'05 - MaR'!$88:$88</definedName>
    <definedName name="_xlnm.Print_Titles" localSheetId="0">'Rekapitulace zakázky'!$52:$52</definedName>
    <definedName name="_xlnm.Print_Titles" localSheetId="1">'SO01 - Stavební část'!$102:$102</definedName>
    <definedName name="_xlnm.Print_Titles" localSheetId="7">'SO03 - Oprava fasády'!$86:$86</definedName>
    <definedName name="_xlnm.Print_Titles" localSheetId="8">'SO04 - Elektroinstalace'!$86:$86</definedName>
    <definedName name="_xlnm.Print_Titles" localSheetId="9">'SO05 - VRN'!$83:$83</definedName>
    <definedName name="_xlnm.Print_Area" localSheetId="2">'01 - Stavební část - kotelna'!$C$4:$J$41,'01 - Stavební část - kotelna'!$C$47:$J$72,'01 - Stavební část - kotelna'!$C$78:$K$128</definedName>
    <definedName name="_xlnm.Print_Area" localSheetId="3">'02 - Demontáž kotelny'!$C$4:$J$41,'02 - Demontáž kotelny'!$C$47:$J$73,'02 - Demontáž kotelny'!$C$79:$K$140</definedName>
    <definedName name="_xlnm.Print_Area" localSheetId="4">'03 - Zdravotně technické ...'!$C$4:$J$41,'03 - Zdravotně technické ...'!$C$47:$J$78,'03 - Zdravotně technické ...'!$C$84:$K$343</definedName>
    <definedName name="_xlnm.Print_Area" localSheetId="5">'04 - Vytápění'!$C$4:$J$41,'04 - Vytápění'!$C$47:$J$75,'04 - Vytápění'!$C$81:$K$194</definedName>
    <definedName name="_xlnm.Print_Area" localSheetId="6">'05 - MaR'!$C$4:$J$41,'05 - MaR'!$C$47:$J$68,'05 - MaR'!$C$74:$K$123</definedName>
    <definedName name="_xlnm.Print_Area" localSheetId="0">'Rekapitulace zakázky'!$D$4:$AO$36,'Rekapitulace zakázky'!$C$42:$AQ$65</definedName>
    <definedName name="_xlnm.Print_Area" localSheetId="1">'SO01 - Stavební část'!$C$4:$J$39,'SO01 - Stavební část'!$C$45:$J$84,'SO01 - Stavební část'!$C$90:$K$540</definedName>
    <definedName name="_xlnm.Print_Area" localSheetId="7">'SO03 - Oprava fasády'!$C$4:$J$39,'SO03 - Oprava fasády'!$C$45:$J$68,'SO03 - Oprava fasády'!$C$74:$K$146</definedName>
    <definedName name="_xlnm.Print_Area" localSheetId="8">'SO04 - Elektroinstalace'!$C$4:$J$39,'SO04 - Elektroinstalace'!$C$45:$J$68,'SO04 - Elektroinstalace'!$C$74:$K$228</definedName>
    <definedName name="_xlnm.Print_Area" localSheetId="9">'SO05 - VRN'!$C$4:$J$39,'SO05 - VRN'!$C$45:$J$65,'SO05 - VRN'!$C$71:$K$108</definedName>
  </definedNames>
  <calcPr calcId="145621"/>
</workbook>
</file>

<file path=xl/calcChain.xml><?xml version="1.0" encoding="utf-8"?>
<calcChain xmlns="http://schemas.openxmlformats.org/spreadsheetml/2006/main">
  <c r="J37" i="10" l="1"/>
  <c r="J36" i="10"/>
  <c r="AY64" i="1" s="1"/>
  <c r="J35" i="10"/>
  <c r="AX64" i="1"/>
  <c r="BI106" i="10"/>
  <c r="BH106" i="10"/>
  <c r="BG106" i="10"/>
  <c r="BF106" i="10"/>
  <c r="T106" i="10"/>
  <c r="T105" i="10" s="1"/>
  <c r="R106" i="10"/>
  <c r="R105" i="10"/>
  <c r="P106" i="10"/>
  <c r="P105" i="10" s="1"/>
  <c r="BI104" i="10"/>
  <c r="BH104" i="10"/>
  <c r="BG104" i="10"/>
  <c r="BF104" i="10"/>
  <c r="T104" i="10"/>
  <c r="R104" i="10"/>
  <c r="P104" i="10"/>
  <c r="BI103" i="10"/>
  <c r="BH103" i="10"/>
  <c r="BG103" i="10"/>
  <c r="BF103" i="10"/>
  <c r="T103" i="10"/>
  <c r="R103" i="10"/>
  <c r="P103" i="10"/>
  <c r="BI101" i="10"/>
  <c r="BH101" i="10"/>
  <c r="BG101" i="10"/>
  <c r="BF101" i="10"/>
  <c r="T101" i="10"/>
  <c r="R101" i="10"/>
  <c r="P101" i="10"/>
  <c r="BI97" i="10"/>
  <c r="BH97" i="10"/>
  <c r="BG97" i="10"/>
  <c r="BF97" i="10"/>
  <c r="T97" i="10"/>
  <c r="R97" i="10"/>
  <c r="P97" i="10"/>
  <c r="BI94" i="10"/>
  <c r="BH94" i="10"/>
  <c r="BG94" i="10"/>
  <c r="BF94" i="10"/>
  <c r="T94" i="10"/>
  <c r="R94" i="10"/>
  <c r="P94" i="10"/>
  <c r="BI93" i="10"/>
  <c r="BH93" i="10"/>
  <c r="BG93" i="10"/>
  <c r="BF93" i="10"/>
  <c r="T93" i="10"/>
  <c r="R93" i="10"/>
  <c r="P93" i="10"/>
  <c r="BI90" i="10"/>
  <c r="BH90" i="10"/>
  <c r="BG90" i="10"/>
  <c r="BF90" i="10"/>
  <c r="T90" i="10"/>
  <c r="R90" i="10"/>
  <c r="P90" i="10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J81" i="10"/>
  <c r="J80" i="10"/>
  <c r="F80" i="10"/>
  <c r="F78" i="10"/>
  <c r="E76" i="10"/>
  <c r="J55" i="10"/>
  <c r="J54" i="10"/>
  <c r="F54" i="10"/>
  <c r="F52" i="10"/>
  <c r="E50" i="10"/>
  <c r="J18" i="10"/>
  <c r="E18" i="10"/>
  <c r="F81" i="10" s="1"/>
  <c r="J17" i="10"/>
  <c r="J12" i="10"/>
  <c r="J78" i="10"/>
  <c r="E7" i="10"/>
  <c r="E48" i="10"/>
  <c r="J37" i="9"/>
  <c r="J36" i="9"/>
  <c r="AY63" i="1" s="1"/>
  <c r="J35" i="9"/>
  <c r="AX63" i="1" s="1"/>
  <c r="BI228" i="9"/>
  <c r="BH228" i="9"/>
  <c r="BG228" i="9"/>
  <c r="BF228" i="9"/>
  <c r="T228" i="9"/>
  <c r="T227" i="9" s="1"/>
  <c r="R228" i="9"/>
  <c r="R227" i="9" s="1"/>
  <c r="P228" i="9"/>
  <c r="P227" i="9" s="1"/>
  <c r="BI226" i="9"/>
  <c r="BH226" i="9"/>
  <c r="BG226" i="9"/>
  <c r="BF226" i="9"/>
  <c r="T226" i="9"/>
  <c r="R226" i="9"/>
  <c r="P226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197" i="9"/>
  <c r="BH197" i="9"/>
  <c r="BG197" i="9"/>
  <c r="BF197" i="9"/>
  <c r="T197" i="9"/>
  <c r="R197" i="9"/>
  <c r="P197" i="9"/>
  <c r="BI191" i="9"/>
  <c r="BH191" i="9"/>
  <c r="BG191" i="9"/>
  <c r="BF191" i="9"/>
  <c r="T191" i="9"/>
  <c r="R191" i="9"/>
  <c r="P191" i="9"/>
  <c r="BI187" i="9"/>
  <c r="BH187" i="9"/>
  <c r="BG187" i="9"/>
  <c r="BF187" i="9"/>
  <c r="T187" i="9"/>
  <c r="R187" i="9"/>
  <c r="P187" i="9"/>
  <c r="BI181" i="9"/>
  <c r="BH181" i="9"/>
  <c r="BG181" i="9"/>
  <c r="BF181" i="9"/>
  <c r="T181" i="9"/>
  <c r="R181" i="9"/>
  <c r="P181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7" i="9"/>
  <c r="BH177" i="9"/>
  <c r="BG177" i="9"/>
  <c r="BF177" i="9"/>
  <c r="T177" i="9"/>
  <c r="R177" i="9"/>
  <c r="P177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59" i="9"/>
  <c r="BH159" i="9"/>
  <c r="BG159" i="9"/>
  <c r="BF159" i="9"/>
  <c r="T159" i="9"/>
  <c r="R159" i="9"/>
  <c r="P159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0" i="9"/>
  <c r="BH120" i="9"/>
  <c r="BG120" i="9"/>
  <c r="BF120" i="9"/>
  <c r="T120" i="9"/>
  <c r="R120" i="9"/>
  <c r="P120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5" i="9"/>
  <c r="BH115" i="9"/>
  <c r="BG115" i="9"/>
  <c r="BF115" i="9"/>
  <c r="T115" i="9"/>
  <c r="R115" i="9"/>
  <c r="P115" i="9"/>
  <c r="BI112" i="9"/>
  <c r="BH112" i="9"/>
  <c r="BG112" i="9"/>
  <c r="BF112" i="9"/>
  <c r="T112" i="9"/>
  <c r="R112" i="9"/>
  <c r="P112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4" i="9"/>
  <c r="BH104" i="9"/>
  <c r="BG104" i="9"/>
  <c r="BF104" i="9"/>
  <c r="T104" i="9"/>
  <c r="R104" i="9"/>
  <c r="P104" i="9"/>
  <c r="BI100" i="9"/>
  <c r="BH100" i="9"/>
  <c r="BG100" i="9"/>
  <c r="BF100" i="9"/>
  <c r="T100" i="9"/>
  <c r="R100" i="9"/>
  <c r="P100" i="9"/>
  <c r="BI97" i="9"/>
  <c r="BH97" i="9"/>
  <c r="BG97" i="9"/>
  <c r="BF97" i="9"/>
  <c r="T97" i="9"/>
  <c r="R97" i="9"/>
  <c r="P97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J84" i="9"/>
  <c r="J83" i="9"/>
  <c r="F83" i="9"/>
  <c r="F81" i="9"/>
  <c r="E79" i="9"/>
  <c r="J55" i="9"/>
  <c r="J54" i="9"/>
  <c r="F54" i="9"/>
  <c r="F52" i="9"/>
  <c r="E50" i="9"/>
  <c r="J18" i="9"/>
  <c r="E18" i="9"/>
  <c r="F84" i="9" s="1"/>
  <c r="J17" i="9"/>
  <c r="J12" i="9"/>
  <c r="J81" i="9"/>
  <c r="E7" i="9"/>
  <c r="E77" i="9"/>
  <c r="J37" i="8"/>
  <c r="J36" i="8"/>
  <c r="AY62" i="1" s="1"/>
  <c r="J35" i="8"/>
  <c r="AX62" i="1" s="1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3" i="8"/>
  <c r="BH123" i="8"/>
  <c r="BG123" i="8"/>
  <c r="BF123" i="8"/>
  <c r="T123" i="8"/>
  <c r="R123" i="8"/>
  <c r="P123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T113" i="8"/>
  <c r="R114" i="8"/>
  <c r="R113" i="8"/>
  <c r="P114" i="8"/>
  <c r="P113" i="8"/>
  <c r="BI112" i="8"/>
  <c r="BH112" i="8"/>
  <c r="BG112" i="8"/>
  <c r="BF112" i="8"/>
  <c r="T112" i="8"/>
  <c r="R112" i="8"/>
  <c r="P112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J84" i="8"/>
  <c r="J83" i="8"/>
  <c r="F83" i="8"/>
  <c r="F81" i="8"/>
  <c r="E79" i="8"/>
  <c r="J55" i="8"/>
  <c r="J54" i="8"/>
  <c r="F54" i="8"/>
  <c r="F52" i="8"/>
  <c r="E50" i="8"/>
  <c r="J18" i="8"/>
  <c r="E18" i="8"/>
  <c r="F84" i="8" s="1"/>
  <c r="J17" i="8"/>
  <c r="J12" i="8"/>
  <c r="J81" i="8" s="1"/>
  <c r="E7" i="8"/>
  <c r="E77" i="8"/>
  <c r="J39" i="7"/>
  <c r="J38" i="7"/>
  <c r="AY61" i="1" s="1"/>
  <c r="J37" i="7"/>
  <c r="AX61" i="1" s="1"/>
  <c r="BI123" i="7"/>
  <c r="BH123" i="7"/>
  <c r="BG123" i="7"/>
  <c r="BF123" i="7"/>
  <c r="T123" i="7"/>
  <c r="T122" i="7" s="1"/>
  <c r="R123" i="7"/>
  <c r="R122" i="7" s="1"/>
  <c r="P123" i="7"/>
  <c r="P122" i="7" s="1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J86" i="7"/>
  <c r="J85" i="7"/>
  <c r="F85" i="7"/>
  <c r="F83" i="7"/>
  <c r="E81" i="7"/>
  <c r="J59" i="7"/>
  <c r="J58" i="7"/>
  <c r="F58" i="7"/>
  <c r="F56" i="7"/>
  <c r="E54" i="7"/>
  <c r="J20" i="7"/>
  <c r="E20" i="7"/>
  <c r="F86" i="7" s="1"/>
  <c r="J19" i="7"/>
  <c r="J14" i="7"/>
  <c r="J56" i="7" s="1"/>
  <c r="E7" i="7"/>
  <c r="E77" i="7"/>
  <c r="J107" i="6"/>
  <c r="J39" i="6"/>
  <c r="J38" i="6"/>
  <c r="AY60" i="1"/>
  <c r="J37" i="6"/>
  <c r="AX60" i="1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T183" i="6"/>
  <c r="R184" i="6"/>
  <c r="R183" i="6"/>
  <c r="P184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J66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J93" i="6"/>
  <c r="J92" i="6"/>
  <c r="F92" i="6"/>
  <c r="F90" i="6"/>
  <c r="E88" i="6"/>
  <c r="J59" i="6"/>
  <c r="J58" i="6"/>
  <c r="F58" i="6"/>
  <c r="F56" i="6"/>
  <c r="E54" i="6"/>
  <c r="J20" i="6"/>
  <c r="E20" i="6"/>
  <c r="F93" i="6"/>
  <c r="J19" i="6"/>
  <c r="J14" i="6"/>
  <c r="J56" i="6" s="1"/>
  <c r="E7" i="6"/>
  <c r="E50" i="6" s="1"/>
  <c r="J39" i="5"/>
  <c r="J38" i="5"/>
  <c r="AY59" i="1"/>
  <c r="J37" i="5"/>
  <c r="AX59" i="1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T339" i="5"/>
  <c r="R340" i="5"/>
  <c r="R339" i="5"/>
  <c r="P340" i="5"/>
  <c r="P339" i="5"/>
  <c r="BI338" i="5"/>
  <c r="BH338" i="5"/>
  <c r="BG338" i="5"/>
  <c r="BF338" i="5"/>
  <c r="T338" i="5"/>
  <c r="R338" i="5"/>
  <c r="P338" i="5"/>
  <c r="BI337" i="5"/>
  <c r="BH337" i="5"/>
  <c r="BG337" i="5"/>
  <c r="BF337" i="5"/>
  <c r="T337" i="5"/>
  <c r="R337" i="5"/>
  <c r="P337" i="5"/>
  <c r="BI336" i="5"/>
  <c r="BH336" i="5"/>
  <c r="BG336" i="5"/>
  <c r="BF336" i="5"/>
  <c r="T336" i="5"/>
  <c r="R336" i="5"/>
  <c r="P336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9" i="5"/>
  <c r="BH329" i="5"/>
  <c r="BG329" i="5"/>
  <c r="BF329" i="5"/>
  <c r="T329" i="5"/>
  <c r="R329" i="5"/>
  <c r="P329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3" i="5"/>
  <c r="BH323" i="5"/>
  <c r="BG323" i="5"/>
  <c r="BF323" i="5"/>
  <c r="T323" i="5"/>
  <c r="R323" i="5"/>
  <c r="P323" i="5"/>
  <c r="BI322" i="5"/>
  <c r="BH322" i="5"/>
  <c r="BG322" i="5"/>
  <c r="BF322" i="5"/>
  <c r="T322" i="5"/>
  <c r="R322" i="5"/>
  <c r="P322" i="5"/>
  <c r="BI321" i="5"/>
  <c r="BH321" i="5"/>
  <c r="BG321" i="5"/>
  <c r="BF321" i="5"/>
  <c r="T321" i="5"/>
  <c r="R321" i="5"/>
  <c r="P321" i="5"/>
  <c r="BI320" i="5"/>
  <c r="BH320" i="5"/>
  <c r="BG320" i="5"/>
  <c r="BF320" i="5"/>
  <c r="T320" i="5"/>
  <c r="R320" i="5"/>
  <c r="P320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3" i="5"/>
  <c r="BH303" i="5"/>
  <c r="BG303" i="5"/>
  <c r="BF303" i="5"/>
  <c r="T303" i="5"/>
  <c r="R303" i="5"/>
  <c r="P303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9" i="5"/>
  <c r="BH299" i="5"/>
  <c r="BG299" i="5"/>
  <c r="BF299" i="5"/>
  <c r="T299" i="5"/>
  <c r="R299" i="5"/>
  <c r="P299" i="5"/>
  <c r="BI298" i="5"/>
  <c r="BH298" i="5"/>
  <c r="BG298" i="5"/>
  <c r="BF298" i="5"/>
  <c r="T298" i="5"/>
  <c r="R298" i="5"/>
  <c r="P298" i="5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95" i="5"/>
  <c r="BH295" i="5"/>
  <c r="BG295" i="5"/>
  <c r="BF295" i="5"/>
  <c r="T295" i="5"/>
  <c r="R295" i="5"/>
  <c r="P295" i="5"/>
  <c r="BI294" i="5"/>
  <c r="BH294" i="5"/>
  <c r="BG294" i="5"/>
  <c r="BF294" i="5"/>
  <c r="T294" i="5"/>
  <c r="R294" i="5"/>
  <c r="P294" i="5"/>
  <c r="BI293" i="5"/>
  <c r="BH293" i="5"/>
  <c r="BG293" i="5"/>
  <c r="BF293" i="5"/>
  <c r="T293" i="5"/>
  <c r="R293" i="5"/>
  <c r="P293" i="5"/>
  <c r="BI292" i="5"/>
  <c r="BH292" i="5"/>
  <c r="BG292" i="5"/>
  <c r="BF292" i="5"/>
  <c r="T292" i="5"/>
  <c r="R292" i="5"/>
  <c r="P292" i="5"/>
  <c r="BI291" i="5"/>
  <c r="BH291" i="5"/>
  <c r="BG291" i="5"/>
  <c r="BF291" i="5"/>
  <c r="T291" i="5"/>
  <c r="R291" i="5"/>
  <c r="P291" i="5"/>
  <c r="BI290" i="5"/>
  <c r="BH290" i="5"/>
  <c r="BG290" i="5"/>
  <c r="BF290" i="5"/>
  <c r="T290" i="5"/>
  <c r="R290" i="5"/>
  <c r="P290" i="5"/>
  <c r="BI289" i="5"/>
  <c r="BH289" i="5"/>
  <c r="BG289" i="5"/>
  <c r="BF289" i="5"/>
  <c r="T289" i="5"/>
  <c r="R289" i="5"/>
  <c r="P289" i="5"/>
  <c r="BI288" i="5"/>
  <c r="BH288" i="5"/>
  <c r="BG288" i="5"/>
  <c r="BF288" i="5"/>
  <c r="T288" i="5"/>
  <c r="R288" i="5"/>
  <c r="P288" i="5"/>
  <c r="BI287" i="5"/>
  <c r="BH287" i="5"/>
  <c r="BG287" i="5"/>
  <c r="BF287" i="5"/>
  <c r="T287" i="5"/>
  <c r="R287" i="5"/>
  <c r="P287" i="5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T105" i="5" s="1"/>
  <c r="R106" i="5"/>
  <c r="R105" i="5"/>
  <c r="P106" i="5"/>
  <c r="P105" i="5" s="1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J96" i="5"/>
  <c r="J95" i="5"/>
  <c r="F95" i="5"/>
  <c r="F93" i="5"/>
  <c r="E91" i="5"/>
  <c r="J59" i="5"/>
  <c r="J58" i="5"/>
  <c r="F58" i="5"/>
  <c r="F56" i="5"/>
  <c r="E54" i="5"/>
  <c r="J20" i="5"/>
  <c r="E20" i="5"/>
  <c r="F96" i="5"/>
  <c r="J19" i="5"/>
  <c r="J14" i="5"/>
  <c r="J56" i="5" s="1"/>
  <c r="E7" i="5"/>
  <c r="E50" i="5" s="1"/>
  <c r="J39" i="4"/>
  <c r="J38" i="4"/>
  <c r="AY58" i="1"/>
  <c r="J37" i="4"/>
  <c r="AX58" i="1" s="1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T132" i="4"/>
  <c r="R133" i="4"/>
  <c r="R132" i="4" s="1"/>
  <c r="P133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J91" i="4"/>
  <c r="J90" i="4"/>
  <c r="F90" i="4"/>
  <c r="F88" i="4"/>
  <c r="E86" i="4"/>
  <c r="J59" i="4"/>
  <c r="J58" i="4"/>
  <c r="F58" i="4"/>
  <c r="F56" i="4"/>
  <c r="E54" i="4"/>
  <c r="J20" i="4"/>
  <c r="E20" i="4"/>
  <c r="F91" i="4" s="1"/>
  <c r="J19" i="4"/>
  <c r="J14" i="4"/>
  <c r="J88" i="4" s="1"/>
  <c r="E7" i="4"/>
  <c r="E50" i="4" s="1"/>
  <c r="J39" i="3"/>
  <c r="J38" i="3"/>
  <c r="AY57" i="1" s="1"/>
  <c r="J37" i="3"/>
  <c r="AX57" i="1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6" i="3"/>
  <c r="BH96" i="3"/>
  <c r="BG96" i="3"/>
  <c r="BF96" i="3"/>
  <c r="T96" i="3"/>
  <c r="T95" i="3" s="1"/>
  <c r="R96" i="3"/>
  <c r="R95" i="3" s="1"/>
  <c r="P96" i="3"/>
  <c r="P95" i="3" s="1"/>
  <c r="J90" i="3"/>
  <c r="J89" i="3"/>
  <c r="F89" i="3"/>
  <c r="F87" i="3"/>
  <c r="E85" i="3"/>
  <c r="J59" i="3"/>
  <c r="J58" i="3"/>
  <c r="F58" i="3"/>
  <c r="F56" i="3"/>
  <c r="E54" i="3"/>
  <c r="J20" i="3"/>
  <c r="E20" i="3"/>
  <c r="F59" i="3"/>
  <c r="J19" i="3"/>
  <c r="J14" i="3"/>
  <c r="J56" i="3" s="1"/>
  <c r="E7" i="3"/>
  <c r="E81" i="3" s="1"/>
  <c r="J37" i="2"/>
  <c r="J36" i="2"/>
  <c r="AY55" i="1"/>
  <c r="J35" i="2"/>
  <c r="AX55" i="1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0" i="2"/>
  <c r="BH510" i="2"/>
  <c r="BG510" i="2"/>
  <c r="BF510" i="2"/>
  <c r="T510" i="2"/>
  <c r="R510" i="2"/>
  <c r="P510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0" i="2"/>
  <c r="BH470" i="2"/>
  <c r="BG470" i="2"/>
  <c r="BF470" i="2"/>
  <c r="T470" i="2"/>
  <c r="R470" i="2"/>
  <c r="P470" i="2"/>
  <c r="BI464" i="2"/>
  <c r="BH464" i="2"/>
  <c r="BG464" i="2"/>
  <c r="BF464" i="2"/>
  <c r="T464" i="2"/>
  <c r="R464" i="2"/>
  <c r="P464" i="2"/>
  <c r="BI457" i="2"/>
  <c r="BH457" i="2"/>
  <c r="BG457" i="2"/>
  <c r="BF457" i="2"/>
  <c r="T457" i="2"/>
  <c r="T456" i="2"/>
  <c r="R457" i="2"/>
  <c r="R456" i="2"/>
  <c r="P457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T398" i="2" s="1"/>
  <c r="R399" i="2"/>
  <c r="R398" i="2" s="1"/>
  <c r="P399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T290" i="2" s="1"/>
  <c r="R291" i="2"/>
  <c r="R290" i="2" s="1"/>
  <c r="P291" i="2"/>
  <c r="P290" i="2" s="1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5" i="2"/>
  <c r="BH245" i="2"/>
  <c r="BG245" i="2"/>
  <c r="BF245" i="2"/>
  <c r="T245" i="2"/>
  <c r="R245" i="2"/>
  <c r="P245" i="2"/>
  <c r="BI237" i="2"/>
  <c r="BH237" i="2"/>
  <c r="BG237" i="2"/>
  <c r="BF237" i="2"/>
  <c r="T237" i="2"/>
  <c r="R237" i="2"/>
  <c r="P237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T162" i="2" s="1"/>
  <c r="R163" i="2"/>
  <c r="R162" i="2" s="1"/>
  <c r="P163" i="2"/>
  <c r="P162" i="2" s="1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T127" i="2" s="1"/>
  <c r="R128" i="2"/>
  <c r="R127" i="2" s="1"/>
  <c r="P128" i="2"/>
  <c r="P127" i="2" s="1"/>
  <c r="BI123" i="2"/>
  <c r="BH123" i="2"/>
  <c r="BG123" i="2"/>
  <c r="BF123" i="2"/>
  <c r="T123" i="2"/>
  <c r="R123" i="2"/>
  <c r="P123" i="2"/>
  <c r="BI117" i="2"/>
  <c r="BH117" i="2"/>
  <c r="BG117" i="2"/>
  <c r="BF117" i="2"/>
  <c r="T117" i="2"/>
  <c r="R117" i="2"/>
  <c r="P117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J100" i="2"/>
  <c r="J99" i="2"/>
  <c r="F99" i="2"/>
  <c r="F97" i="2"/>
  <c r="E95" i="2"/>
  <c r="J55" i="2"/>
  <c r="J54" i="2"/>
  <c r="F54" i="2"/>
  <c r="F52" i="2"/>
  <c r="E50" i="2"/>
  <c r="J18" i="2"/>
  <c r="E18" i="2"/>
  <c r="F55" i="2"/>
  <c r="J17" i="2"/>
  <c r="J12" i="2"/>
  <c r="J97" i="2" s="1"/>
  <c r="E7" i="2"/>
  <c r="E48" i="2" s="1"/>
  <c r="L50" i="1"/>
  <c r="AM50" i="1"/>
  <c r="AM49" i="1"/>
  <c r="L49" i="1"/>
  <c r="AM47" i="1"/>
  <c r="L47" i="1"/>
  <c r="L45" i="1"/>
  <c r="L44" i="1"/>
  <c r="J106" i="10"/>
  <c r="J94" i="10"/>
  <c r="BK93" i="10"/>
  <c r="J90" i="10"/>
  <c r="BK88" i="10"/>
  <c r="J87" i="10"/>
  <c r="J228" i="9"/>
  <c r="BK226" i="9"/>
  <c r="J224" i="9"/>
  <c r="J221" i="9"/>
  <c r="BK214" i="9"/>
  <c r="J213" i="9"/>
  <c r="J211" i="9"/>
  <c r="BK209" i="9"/>
  <c r="BK204" i="9"/>
  <c r="BK191" i="9"/>
  <c r="J187" i="9"/>
  <c r="J179" i="9"/>
  <c r="J178" i="9"/>
  <c r="BK177" i="9"/>
  <c r="BK176" i="9"/>
  <c r="BK175" i="9"/>
  <c r="J174" i="9"/>
  <c r="BK172" i="9"/>
  <c r="J171" i="9"/>
  <c r="BK169" i="9"/>
  <c r="J139" i="9"/>
  <c r="BK136" i="9"/>
  <c r="BK134" i="9"/>
  <c r="BK133" i="9"/>
  <c r="BK129" i="9"/>
  <c r="BK125" i="9"/>
  <c r="J123" i="9"/>
  <c r="J118" i="9"/>
  <c r="BK112" i="9"/>
  <c r="J110" i="9"/>
  <c r="J109" i="9"/>
  <c r="J104" i="9"/>
  <c r="BK97" i="9"/>
  <c r="J91" i="9"/>
  <c r="BK146" i="8"/>
  <c r="BK143" i="8"/>
  <c r="J140" i="8"/>
  <c r="J136" i="8"/>
  <c r="J133" i="8"/>
  <c r="BK130" i="8"/>
  <c r="BK126" i="8"/>
  <c r="J120" i="8"/>
  <c r="BK114" i="8"/>
  <c r="J112" i="8"/>
  <c r="BK108" i="8"/>
  <c r="J104" i="8"/>
  <c r="BK101" i="8"/>
  <c r="BK100" i="8"/>
  <c r="BK97" i="8"/>
  <c r="BK94" i="8"/>
  <c r="J90" i="8"/>
  <c r="J123" i="7"/>
  <c r="BK121" i="7"/>
  <c r="J120" i="7"/>
  <c r="BK119" i="7"/>
  <c r="BK118" i="7"/>
  <c r="BK117" i="7"/>
  <c r="BK114" i="7"/>
  <c r="J113" i="7"/>
  <c r="J111" i="7"/>
  <c r="BK109" i="7"/>
  <c r="BK108" i="7"/>
  <c r="BK107" i="7"/>
  <c r="J106" i="7"/>
  <c r="BK100" i="7"/>
  <c r="J99" i="7"/>
  <c r="BK98" i="7"/>
  <c r="J97" i="7"/>
  <c r="J94" i="7"/>
  <c r="BK93" i="7"/>
  <c r="J92" i="7"/>
  <c r="BK194" i="6"/>
  <c r="J193" i="6"/>
  <c r="J191" i="6"/>
  <c r="J190" i="6"/>
  <c r="BK188" i="6"/>
  <c r="J187" i="6"/>
  <c r="J186" i="6"/>
  <c r="J184" i="6"/>
  <c r="J182" i="6"/>
  <c r="BK181" i="6"/>
  <c r="J180" i="6"/>
  <c r="BK179" i="6"/>
  <c r="J178" i="6"/>
  <c r="BK177" i="6"/>
  <c r="J176" i="6"/>
  <c r="BK174" i="6"/>
  <c r="BK173" i="6"/>
  <c r="BK172" i="6"/>
  <c r="BK171" i="6"/>
  <c r="BK168" i="6"/>
  <c r="BK165" i="6"/>
  <c r="J163" i="6"/>
  <c r="BK161" i="6"/>
  <c r="J160" i="6"/>
  <c r="J159" i="6"/>
  <c r="J158" i="6"/>
  <c r="J156" i="6"/>
  <c r="BK154" i="6"/>
  <c r="J153" i="6"/>
  <c r="BK152" i="6"/>
  <c r="BK151" i="6"/>
  <c r="BK148" i="6"/>
  <c r="BK145" i="6"/>
  <c r="J144" i="6"/>
  <c r="J142" i="6"/>
  <c r="J141" i="6"/>
  <c r="BK139" i="6"/>
  <c r="BK138" i="6"/>
  <c r="J137" i="6"/>
  <c r="J136" i="6"/>
  <c r="BK134" i="6"/>
  <c r="J133" i="6"/>
  <c r="J128" i="6"/>
  <c r="J126" i="6"/>
  <c r="J124" i="6"/>
  <c r="J123" i="6"/>
  <c r="BK121" i="6"/>
  <c r="J120" i="6"/>
  <c r="BK118" i="6"/>
  <c r="BK117" i="6"/>
  <c r="J116" i="6"/>
  <c r="BK115" i="6"/>
  <c r="J114" i="6"/>
  <c r="BK112" i="6"/>
  <c r="J106" i="6"/>
  <c r="BK103" i="6"/>
  <c r="BK101" i="6"/>
  <c r="J99" i="6"/>
  <c r="BK337" i="5"/>
  <c r="J336" i="5"/>
  <c r="J335" i="5"/>
  <c r="BK334" i="5"/>
  <c r="J333" i="5"/>
  <c r="BK331" i="5"/>
  <c r="BK330" i="5"/>
  <c r="BK329" i="5"/>
  <c r="J328" i="5"/>
  <c r="BK326" i="5"/>
  <c r="J325" i="5"/>
  <c r="J322" i="5"/>
  <c r="BK321" i="5"/>
  <c r="BK319" i="5"/>
  <c r="BK318" i="5"/>
  <c r="BK316" i="5"/>
  <c r="J316" i="5"/>
  <c r="J315" i="5"/>
  <c r="J314" i="5"/>
  <c r="J313" i="5"/>
  <c r="J311" i="5"/>
  <c r="J310" i="5"/>
  <c r="BK309" i="5"/>
  <c r="J308" i="5"/>
  <c r="BK307" i="5"/>
  <c r="J306" i="5"/>
  <c r="J304" i="5"/>
  <c r="BK303" i="5"/>
  <c r="BK301" i="5"/>
  <c r="BK299" i="5"/>
  <c r="J296" i="5"/>
  <c r="BK295" i="5"/>
  <c r="BK293" i="5"/>
  <c r="J292" i="5"/>
  <c r="BK290" i="5"/>
  <c r="J289" i="5"/>
  <c r="BK285" i="5"/>
  <c r="BK281" i="5"/>
  <c r="J279" i="5"/>
  <c r="J278" i="5"/>
  <c r="BK277" i="5"/>
  <c r="BK276" i="5"/>
  <c r="BK275" i="5"/>
  <c r="J273" i="5"/>
  <c r="BK271" i="5"/>
  <c r="BK270" i="5"/>
  <c r="BK269" i="5"/>
  <c r="BK267" i="5"/>
  <c r="BK266" i="5"/>
  <c r="J265" i="5"/>
  <c r="J264" i="5"/>
  <c r="J263" i="5"/>
  <c r="BK262" i="5"/>
  <c r="J261" i="5"/>
  <c r="BK259" i="5"/>
  <c r="BK258" i="5"/>
  <c r="J257" i="5"/>
  <c r="BK256" i="5"/>
  <c r="J255" i="5"/>
  <c r="BK254" i="5"/>
  <c r="BK253" i="5"/>
  <c r="BK252" i="5"/>
  <c r="J251" i="5"/>
  <c r="J250" i="5"/>
  <c r="J249" i="5"/>
  <c r="J248" i="5"/>
  <c r="BK247" i="5"/>
  <c r="BK246" i="5"/>
  <c r="BK245" i="5"/>
  <c r="J244" i="5"/>
  <c r="BK243" i="5"/>
  <c r="BK242" i="5"/>
  <c r="BK241" i="5"/>
  <c r="J240" i="5"/>
  <c r="J239" i="5"/>
  <c r="J238" i="5"/>
  <c r="J237" i="5"/>
  <c r="J236" i="5"/>
  <c r="BK235" i="5"/>
  <c r="J234" i="5"/>
  <c r="BK233" i="5"/>
  <c r="J231" i="5"/>
  <c r="BK230" i="5"/>
  <c r="J229" i="5"/>
  <c r="J228" i="5"/>
  <c r="BK226" i="5"/>
  <c r="J225" i="5"/>
  <c r="J221" i="5"/>
  <c r="J220" i="5"/>
  <c r="J219" i="5"/>
  <c r="J218" i="5"/>
  <c r="BK217" i="5"/>
  <c r="J216" i="5"/>
  <c r="BK214" i="5"/>
  <c r="BK213" i="5"/>
  <c r="J212" i="5"/>
  <c r="BK211" i="5"/>
  <c r="J210" i="5"/>
  <c r="BK208" i="5"/>
  <c r="BK207" i="5"/>
  <c r="BK204" i="5"/>
  <c r="J202" i="5"/>
  <c r="J201" i="5"/>
  <c r="BK200" i="5"/>
  <c r="BK196" i="5"/>
  <c r="J195" i="5"/>
  <c r="BK194" i="5"/>
  <c r="BK192" i="5"/>
  <c r="J190" i="5"/>
  <c r="J188" i="5"/>
  <c r="BK184" i="5"/>
  <c r="BK181" i="5"/>
  <c r="BK180" i="5"/>
  <c r="J179" i="5"/>
  <c r="J178" i="5"/>
  <c r="J177" i="5"/>
  <c r="BK176" i="5"/>
  <c r="BK173" i="5"/>
  <c r="J170" i="5"/>
  <c r="J169" i="5"/>
  <c r="J167" i="5"/>
  <c r="BK166" i="5"/>
  <c r="BK164" i="5"/>
  <c r="J163" i="5"/>
  <c r="J162" i="5"/>
  <c r="BK160" i="5"/>
  <c r="BK159" i="5"/>
  <c r="BK158" i="5"/>
  <c r="BK157" i="5"/>
  <c r="J155" i="5"/>
  <c r="BK154" i="5"/>
  <c r="BK152" i="5"/>
  <c r="J151" i="5"/>
  <c r="J150" i="5"/>
  <c r="BK147" i="5"/>
  <c r="BK145" i="5"/>
  <c r="BK143" i="5"/>
  <c r="BK142" i="5"/>
  <c r="J141" i="5"/>
  <c r="BK140" i="5"/>
  <c r="J139" i="5"/>
  <c r="BK137" i="5"/>
  <c r="J136" i="5"/>
  <c r="BK134" i="5"/>
  <c r="J133" i="5"/>
  <c r="J132" i="5"/>
  <c r="BK131" i="5"/>
  <c r="BK129" i="5"/>
  <c r="BK128" i="5"/>
  <c r="BK127" i="5"/>
  <c r="BK125" i="5"/>
  <c r="J124" i="5"/>
  <c r="BK122" i="5"/>
  <c r="BK121" i="5"/>
  <c r="J120" i="5"/>
  <c r="BK118" i="5"/>
  <c r="J117" i="5"/>
  <c r="J116" i="5"/>
  <c r="BK115" i="5"/>
  <c r="J114" i="5"/>
  <c r="J112" i="5"/>
  <c r="BK110" i="5"/>
  <c r="BK108" i="5"/>
  <c r="BK106" i="5"/>
  <c r="J103" i="5"/>
  <c r="J102" i="5"/>
  <c r="BK140" i="4"/>
  <c r="BK139" i="4"/>
  <c r="BK138" i="4"/>
  <c r="BK136" i="4"/>
  <c r="J130" i="4"/>
  <c r="J129" i="4"/>
  <c r="J128" i="4"/>
  <c r="BK126" i="4"/>
  <c r="BK124" i="4"/>
  <c r="J122" i="4"/>
  <c r="BK120" i="4"/>
  <c r="J117" i="4"/>
  <c r="BK116" i="4"/>
  <c r="BK114" i="4"/>
  <c r="BK112" i="4"/>
  <c r="BK110" i="4"/>
  <c r="J109" i="4"/>
  <c r="J108" i="4"/>
  <c r="J107" i="4"/>
  <c r="BK104" i="4"/>
  <c r="BK100" i="4"/>
  <c r="BK98" i="4"/>
  <c r="J126" i="3"/>
  <c r="BK124" i="3"/>
  <c r="BK120" i="3"/>
  <c r="J119" i="3"/>
  <c r="BK115" i="3"/>
  <c r="J114" i="3"/>
  <c r="J112" i="3"/>
  <c r="J111" i="3"/>
  <c r="J106" i="3"/>
  <c r="J105" i="3"/>
  <c r="J101" i="3"/>
  <c r="BK98" i="3"/>
  <c r="J96" i="3"/>
  <c r="BK538" i="2"/>
  <c r="BK536" i="2"/>
  <c r="BK533" i="2"/>
  <c r="BK530" i="2"/>
  <c r="BK525" i="2"/>
  <c r="BK522" i="2"/>
  <c r="BK519" i="2"/>
  <c r="BK516" i="2"/>
  <c r="J507" i="2"/>
  <c r="BK506" i="2"/>
  <c r="J505" i="2"/>
  <c r="BK504" i="2"/>
  <c r="BK503" i="2"/>
  <c r="J500" i="2"/>
  <c r="J499" i="2"/>
  <c r="J498" i="2"/>
  <c r="J495" i="2"/>
  <c r="BK494" i="2"/>
  <c r="BK491" i="2"/>
  <c r="BK485" i="2"/>
  <c r="J479" i="2"/>
  <c r="BK476" i="2"/>
  <c r="BK464" i="2"/>
  <c r="J457" i="2"/>
  <c r="BK453" i="2"/>
  <c r="BK452" i="2"/>
  <c r="J448" i="2"/>
  <c r="BK445" i="2"/>
  <c r="BK441" i="2"/>
  <c r="J439" i="2"/>
  <c r="BK436" i="2"/>
  <c r="J434" i="2"/>
  <c r="J432" i="2"/>
  <c r="J430" i="2"/>
  <c r="BK427" i="2"/>
  <c r="J425" i="2"/>
  <c r="J422" i="2"/>
  <c r="BK419" i="2"/>
  <c r="BK416" i="2"/>
  <c r="BK403" i="2"/>
  <c r="BK399" i="2"/>
  <c r="BK396" i="2"/>
  <c r="J388" i="2"/>
  <c r="J382" i="2"/>
  <c r="BK380" i="2"/>
  <c r="J379" i="2"/>
  <c r="J376" i="2"/>
  <c r="J375" i="2"/>
  <c r="BK372" i="2"/>
  <c r="BK370" i="2"/>
  <c r="J366" i="2"/>
  <c r="BK363" i="2"/>
  <c r="BK355" i="2"/>
  <c r="J354" i="2"/>
  <c r="BK349" i="2"/>
  <c r="J344" i="2"/>
  <c r="BK340" i="2"/>
  <c r="BK333" i="2"/>
  <c r="J330" i="2"/>
  <c r="J326" i="2"/>
  <c r="BK325" i="2"/>
  <c r="J323" i="2"/>
  <c r="BK315" i="2"/>
  <c r="J314" i="2"/>
  <c r="J312" i="2"/>
  <c r="BK311" i="2"/>
  <c r="J310" i="2"/>
  <c r="J309" i="2"/>
  <c r="BK306" i="2"/>
  <c r="BK304" i="2"/>
  <c r="BK303" i="2"/>
  <c r="J289" i="2"/>
  <c r="J287" i="2"/>
  <c r="BK283" i="2"/>
  <c r="BK282" i="2"/>
  <c r="BK278" i="2"/>
  <c r="J275" i="2"/>
  <c r="BK271" i="2"/>
  <c r="BK269" i="2"/>
  <c r="J263" i="2"/>
  <c r="BK260" i="2"/>
  <c r="J229" i="2"/>
  <c r="BK220" i="2"/>
  <c r="J210" i="2"/>
  <c r="J204" i="2"/>
  <c r="J201" i="2"/>
  <c r="BK198" i="2"/>
  <c r="BK196" i="2"/>
  <c r="J169" i="2"/>
  <c r="J166" i="2"/>
  <c r="BK163" i="2"/>
  <c r="J159" i="2"/>
  <c r="BK153" i="2"/>
  <c r="BK147" i="2"/>
  <c r="BK133" i="2"/>
  <c r="BK128" i="2"/>
  <c r="J123" i="2"/>
  <c r="J109" i="2"/>
  <c r="J106" i="2"/>
  <c r="J104" i="10"/>
  <c r="BK103" i="10"/>
  <c r="J103" i="10"/>
  <c r="BK101" i="10"/>
  <c r="J101" i="10"/>
  <c r="BK97" i="10"/>
  <c r="J97" i="10"/>
  <c r="BK94" i="10"/>
  <c r="J93" i="10"/>
  <c r="BK90" i="10"/>
  <c r="J88" i="10"/>
  <c r="BK87" i="10"/>
  <c r="BK228" i="9"/>
  <c r="J226" i="9"/>
  <c r="BK224" i="9"/>
  <c r="BK223" i="9"/>
  <c r="BK221" i="9"/>
  <c r="J220" i="9"/>
  <c r="J214" i="9"/>
  <c r="BK212" i="9"/>
  <c r="J210" i="9"/>
  <c r="BK205" i="9"/>
  <c r="BK197" i="9"/>
  <c r="J191" i="9"/>
  <c r="J181" i="9"/>
  <c r="BK180" i="9"/>
  <c r="J177" i="9"/>
  <c r="J173" i="9"/>
  <c r="J172" i="9"/>
  <c r="BK171" i="9"/>
  <c r="J170" i="9"/>
  <c r="BK164" i="9"/>
  <c r="BK163" i="9"/>
  <c r="BK159" i="9"/>
  <c r="BK138" i="9"/>
  <c r="J135" i="9"/>
  <c r="J133" i="9"/>
  <c r="J131" i="9"/>
  <c r="J129" i="9"/>
  <c r="BK123" i="9"/>
  <c r="BK120" i="9"/>
  <c r="BK118" i="9"/>
  <c r="J117" i="9"/>
  <c r="J115" i="9"/>
  <c r="J112" i="9"/>
  <c r="BK100" i="9"/>
  <c r="J95" i="9"/>
  <c r="BK94" i="9"/>
  <c r="J93" i="9"/>
  <c r="J90" i="9"/>
  <c r="J146" i="8"/>
  <c r="J137" i="8"/>
  <c r="J132" i="8"/>
  <c r="J130" i="8"/>
  <c r="J129" i="8"/>
  <c r="BK123" i="8"/>
  <c r="BK120" i="8"/>
  <c r="BK117" i="8"/>
  <c r="J117" i="8"/>
  <c r="J114" i="8"/>
  <c r="J110" i="8"/>
  <c r="BK109" i="8"/>
  <c r="J100" i="8"/>
  <c r="J97" i="8"/>
  <c r="BK96" i="8"/>
  <c r="BK93" i="8"/>
  <c r="BK120" i="7"/>
  <c r="J119" i="7"/>
  <c r="BK116" i="7"/>
  <c r="BK115" i="7"/>
  <c r="BK111" i="7"/>
  <c r="BK110" i="7"/>
  <c r="J107" i="7"/>
  <c r="BK105" i="7"/>
  <c r="J104" i="7"/>
  <c r="J103" i="7"/>
  <c r="BK102" i="7"/>
  <c r="J101" i="7"/>
  <c r="BK99" i="7"/>
  <c r="J98" i="7"/>
  <c r="BK96" i="7"/>
  <c r="J95" i="7"/>
  <c r="BK94" i="7"/>
  <c r="J93" i="7"/>
  <c r="J194" i="6"/>
  <c r="BK193" i="6"/>
  <c r="BK191" i="6"/>
  <c r="J189" i="6"/>
  <c r="BK186" i="6"/>
  <c r="BK184" i="6"/>
  <c r="BK180" i="6"/>
  <c r="J177" i="6"/>
  <c r="J175" i="6"/>
  <c r="BK170" i="6"/>
  <c r="J169" i="6"/>
  <c r="J168" i="6"/>
  <c r="J167" i="6"/>
  <c r="BK166" i="6"/>
  <c r="J164" i="6"/>
  <c r="BK163" i="6"/>
  <c r="J162" i="6"/>
  <c r="BK159" i="6"/>
  <c r="BK158" i="6"/>
  <c r="BK155" i="6"/>
  <c r="J154" i="6"/>
  <c r="BK153" i="6"/>
  <c r="J152" i="6"/>
  <c r="J151" i="6"/>
  <c r="J150" i="6"/>
  <c r="BK149" i="6"/>
  <c r="BK147" i="6"/>
  <c r="J145" i="6"/>
  <c r="BK144" i="6"/>
  <c r="J143" i="6"/>
  <c r="BK142" i="6"/>
  <c r="BK140" i="6"/>
  <c r="J139" i="6"/>
  <c r="BK136" i="6"/>
  <c r="BK135" i="6"/>
  <c r="J134" i="6"/>
  <c r="BK133" i="6"/>
  <c r="BK132" i="6"/>
  <c r="J131" i="6"/>
  <c r="BK130" i="6"/>
  <c r="BK128" i="6"/>
  <c r="BK127" i="6"/>
  <c r="BK126" i="6"/>
  <c r="BK125" i="6"/>
  <c r="BK122" i="6"/>
  <c r="J119" i="6"/>
  <c r="BK114" i="6"/>
  <c r="J112" i="6"/>
  <c r="J111" i="6"/>
  <c r="BK110" i="6"/>
  <c r="BK109" i="6"/>
  <c r="BK106" i="6"/>
  <c r="J105" i="6"/>
  <c r="J104" i="6"/>
  <c r="J103" i="6"/>
  <c r="J102" i="6"/>
  <c r="J101" i="6"/>
  <c r="J100" i="6"/>
  <c r="J343" i="5"/>
  <c r="BK342" i="5"/>
  <c r="J340" i="5"/>
  <c r="J332" i="5"/>
  <c r="J331" i="5"/>
  <c r="BK328" i="5"/>
  <c r="BK325" i="5"/>
  <c r="J324" i="5"/>
  <c r="J323" i="5"/>
  <c r="BK320" i="5"/>
  <c r="J317" i="5"/>
  <c r="BK314" i="5"/>
  <c r="BK312" i="5"/>
  <c r="BK310" i="5"/>
  <c r="J309" i="5"/>
  <c r="BK308" i="5"/>
  <c r="J307" i="5"/>
  <c r="BK306" i="5"/>
  <c r="BK302" i="5"/>
  <c r="J301" i="5"/>
  <c r="BK300" i="5"/>
  <c r="J298" i="5"/>
  <c r="J297" i="5"/>
  <c r="BK296" i="5"/>
  <c r="BK294" i="5"/>
  <c r="BK292" i="5"/>
  <c r="J291" i="5"/>
  <c r="BK288" i="5"/>
  <c r="BK287" i="5"/>
  <c r="BK286" i="5"/>
  <c r="BK284" i="5"/>
  <c r="J283" i="5"/>
  <c r="BK282" i="5"/>
  <c r="J281" i="5"/>
  <c r="BK280" i="5"/>
  <c r="J275" i="5"/>
  <c r="J274" i="5"/>
  <c r="BK272" i="5"/>
  <c r="J226" i="5"/>
  <c r="J224" i="5"/>
  <c r="J223" i="5"/>
  <c r="BK222" i="5"/>
  <c r="BK220" i="5"/>
  <c r="BK218" i="5"/>
  <c r="BK216" i="5"/>
  <c r="J215" i="5"/>
  <c r="J211" i="5"/>
  <c r="BK209" i="5"/>
  <c r="J207" i="5"/>
  <c r="J206" i="5"/>
  <c r="BK203" i="5"/>
  <c r="BK202" i="5"/>
  <c r="BK201" i="5"/>
  <c r="BK199" i="5"/>
  <c r="BK198" i="5"/>
  <c r="BK197" i="5"/>
  <c r="BK195" i="5"/>
  <c r="J194" i="5"/>
  <c r="J193" i="5"/>
  <c r="J192" i="5"/>
  <c r="BK191" i="5"/>
  <c r="BK189" i="5"/>
  <c r="BK187" i="5"/>
  <c r="BK186" i="5"/>
  <c r="BK185" i="5"/>
  <c r="J184" i="5"/>
  <c r="BK183" i="5"/>
  <c r="BK182" i="5"/>
  <c r="J180" i="5"/>
  <c r="BK178" i="5"/>
  <c r="J176" i="5"/>
  <c r="J175" i="5"/>
  <c r="J174" i="5"/>
  <c r="J173" i="5"/>
  <c r="BK172" i="5"/>
  <c r="J171" i="5"/>
  <c r="BK170" i="5"/>
  <c r="BK169" i="5"/>
  <c r="BK168" i="5"/>
  <c r="BK165" i="5"/>
  <c r="J161" i="5"/>
  <c r="J157" i="5"/>
  <c r="BK156" i="5"/>
  <c r="J154" i="5"/>
  <c r="BK153" i="5"/>
  <c r="BK150" i="5"/>
  <c r="BK149" i="5"/>
  <c r="BK148" i="5"/>
  <c r="J147" i="5"/>
  <c r="BK146" i="5"/>
  <c r="J144" i="5"/>
  <c r="BK141" i="5"/>
  <c r="J140" i="5"/>
  <c r="BK138" i="5"/>
  <c r="BK136" i="5"/>
  <c r="J135" i="5"/>
  <c r="J134" i="5"/>
  <c r="BK132" i="5"/>
  <c r="J130" i="5"/>
  <c r="J129" i="5"/>
  <c r="J128" i="5"/>
  <c r="J127" i="5"/>
  <c r="BK124" i="5"/>
  <c r="J123" i="5"/>
  <c r="J121" i="5"/>
  <c r="BK120" i="5"/>
  <c r="J119" i="5"/>
  <c r="BK116" i="5"/>
  <c r="BK114" i="5"/>
  <c r="J113" i="5"/>
  <c r="BK111" i="5"/>
  <c r="J109" i="5"/>
  <c r="J108" i="5"/>
  <c r="BK103" i="5"/>
  <c r="J139" i="4"/>
  <c r="J137" i="4"/>
  <c r="BK133" i="4"/>
  <c r="BK131" i="4"/>
  <c r="BK129" i="4"/>
  <c r="BK127" i="4"/>
  <c r="BK125" i="4"/>
  <c r="J123" i="4"/>
  <c r="BK121" i="4"/>
  <c r="BK118" i="4"/>
  <c r="BK117" i="4"/>
  <c r="BK115" i="4"/>
  <c r="J113" i="4"/>
  <c r="J112" i="4"/>
  <c r="BK108" i="4"/>
  <c r="J105" i="4"/>
  <c r="BK101" i="4"/>
  <c r="J98" i="4"/>
  <c r="J97" i="4"/>
  <c r="J128" i="3"/>
  <c r="BK127" i="3"/>
  <c r="BK125" i="3"/>
  <c r="J124" i="3"/>
  <c r="J121" i="3"/>
  <c r="BK119" i="3"/>
  <c r="BK112" i="3"/>
  <c r="J108" i="3"/>
  <c r="BK107" i="3"/>
  <c r="BK101" i="3"/>
  <c r="J510" i="2"/>
  <c r="BK507" i="2"/>
  <c r="J506" i="2"/>
  <c r="J504" i="2"/>
  <c r="BK502" i="2"/>
  <c r="J501" i="2"/>
  <c r="BK500" i="2"/>
  <c r="BK498" i="2"/>
  <c r="BK495" i="2"/>
  <c r="J494" i="2"/>
  <c r="J491" i="2"/>
  <c r="J488" i="2"/>
  <c r="J485" i="2"/>
  <c r="J482" i="2"/>
  <c r="BK479" i="2"/>
  <c r="BK470" i="2"/>
  <c r="J455" i="2"/>
  <c r="J454" i="2"/>
  <c r="J453" i="2"/>
  <c r="BK451" i="2"/>
  <c r="J445" i="2"/>
  <c r="J444" i="2"/>
  <c r="BK439" i="2"/>
  <c r="J436" i="2"/>
  <c r="BK434" i="2"/>
  <c r="BK433" i="2"/>
  <c r="BK432" i="2"/>
  <c r="J427" i="2"/>
  <c r="BK422" i="2"/>
  <c r="J419" i="2"/>
  <c r="BK409" i="2"/>
  <c r="J399" i="2"/>
  <c r="BK397" i="2"/>
  <c r="BK393" i="2"/>
  <c r="BK391" i="2"/>
  <c r="BK388" i="2"/>
  <c r="BK385" i="2"/>
  <c r="BK379" i="2"/>
  <c r="J377" i="2"/>
  <c r="BK375" i="2"/>
  <c r="J369" i="2"/>
  <c r="BK366" i="2"/>
  <c r="J360" i="2"/>
  <c r="J355" i="2"/>
  <c r="BK353" i="2"/>
  <c r="BK352" i="2"/>
  <c r="BK348" i="2"/>
  <c r="J347" i="2"/>
  <c r="BK344" i="2"/>
  <c r="J340" i="2"/>
  <c r="BK331" i="2"/>
  <c r="BK330" i="2"/>
  <c r="BK329" i="2"/>
  <c r="J325" i="2"/>
  <c r="J324" i="2"/>
  <c r="BK320" i="2"/>
  <c r="BK317" i="2"/>
  <c r="J315" i="2"/>
  <c r="J313" i="2"/>
  <c r="J311" i="2"/>
  <c r="BK310" i="2"/>
  <c r="BK305" i="2"/>
  <c r="J304" i="2"/>
  <c r="J302" i="2"/>
  <c r="BK294" i="2"/>
  <c r="J291" i="2"/>
  <c r="BK287" i="2"/>
  <c r="BK286" i="2"/>
  <c r="J282" i="2"/>
  <c r="BK275" i="2"/>
  <c r="J271" i="2"/>
  <c r="J245" i="2"/>
  <c r="BK226" i="2"/>
  <c r="BK223" i="2"/>
  <c r="J220" i="2"/>
  <c r="J219" i="2"/>
  <c r="J216" i="2"/>
  <c r="BK214" i="2"/>
  <c r="BK207" i="2"/>
  <c r="J200" i="2"/>
  <c r="J193" i="2"/>
  <c r="J177" i="2"/>
  <c r="BK166" i="2"/>
  <c r="J163" i="2"/>
  <c r="J153" i="2"/>
  <c r="J141" i="2"/>
  <c r="BK123" i="2"/>
  <c r="J117" i="2"/>
  <c r="BK109" i="2"/>
  <c r="BK106" i="10"/>
  <c r="BK104" i="10"/>
  <c r="J278" i="2"/>
  <c r="BK267" i="2"/>
  <c r="BK256" i="2"/>
  <c r="BK253" i="2"/>
  <c r="BK245" i="2"/>
  <c r="J237" i="2"/>
  <c r="BK229" i="2"/>
  <c r="J226" i="2"/>
  <c r="J223" i="2"/>
  <c r="J217" i="2"/>
  <c r="BK216" i="2"/>
  <c r="J214" i="2"/>
  <c r="J213" i="2"/>
  <c r="J208" i="2"/>
  <c r="BK201" i="2"/>
  <c r="BK200" i="2"/>
  <c r="J196" i="2"/>
  <c r="BK193" i="2"/>
  <c r="BK183" i="2"/>
  <c r="BK159" i="2"/>
  <c r="J156" i="2"/>
  <c r="J133" i="2"/>
  <c r="BK117" i="2"/>
  <c r="BK106" i="2"/>
  <c r="AS56" i="1"/>
  <c r="J223" i="9"/>
  <c r="BK220" i="9"/>
  <c r="BK213" i="9"/>
  <c r="J212" i="9"/>
  <c r="BK211" i="9"/>
  <c r="BK210" i="9"/>
  <c r="J209" i="9"/>
  <c r="J205" i="9"/>
  <c r="J204" i="9"/>
  <c r="J197" i="9"/>
  <c r="BK187" i="9"/>
  <c r="BK181" i="9"/>
  <c r="J180" i="9"/>
  <c r="BK179" i="9"/>
  <c r="BK178" i="9"/>
  <c r="J176" i="9"/>
  <c r="J175" i="9"/>
  <c r="BK174" i="9"/>
  <c r="BK173" i="9"/>
  <c r="BK170" i="9"/>
  <c r="J169" i="9"/>
  <c r="J164" i="9"/>
  <c r="J163" i="9"/>
  <c r="J159" i="9"/>
  <c r="BK139" i="9"/>
  <c r="J138" i="9"/>
  <c r="J136" i="9"/>
  <c r="BK135" i="9"/>
  <c r="J134" i="9"/>
  <c r="BK131" i="9"/>
  <c r="J125" i="9"/>
  <c r="J120" i="9"/>
  <c r="BK117" i="9"/>
  <c r="BK115" i="9"/>
  <c r="BK110" i="9"/>
  <c r="BK109" i="9"/>
  <c r="BK104" i="9"/>
  <c r="J100" i="9"/>
  <c r="J97" i="9"/>
  <c r="BK95" i="9"/>
  <c r="J94" i="9"/>
  <c r="BK93" i="9"/>
  <c r="BK91" i="9"/>
  <c r="BK90" i="9"/>
  <c r="J143" i="8"/>
  <c r="BK140" i="8"/>
  <c r="BK137" i="8"/>
  <c r="BK136" i="8"/>
  <c r="BK133" i="8"/>
  <c r="BK132" i="8"/>
  <c r="BK129" i="8"/>
  <c r="J126" i="8"/>
  <c r="J123" i="8"/>
  <c r="BK112" i="8"/>
  <c r="BK110" i="8"/>
  <c r="J109" i="8"/>
  <c r="J108" i="8"/>
  <c r="BK104" i="8"/>
  <c r="J101" i="8"/>
  <c r="J96" i="8"/>
  <c r="J94" i="8"/>
  <c r="J93" i="8"/>
  <c r="BK90" i="8"/>
  <c r="BK123" i="7"/>
  <c r="J121" i="7"/>
  <c r="J118" i="7"/>
  <c r="J117" i="7"/>
  <c r="J116" i="7"/>
  <c r="J115" i="7"/>
  <c r="J114" i="7"/>
  <c r="BK113" i="7"/>
  <c r="J110" i="7"/>
  <c r="J109" i="7"/>
  <c r="J108" i="7"/>
  <c r="BK106" i="7"/>
  <c r="J105" i="7"/>
  <c r="BK104" i="7"/>
  <c r="BK103" i="7"/>
  <c r="J102" i="7"/>
  <c r="BK101" i="7"/>
  <c r="J100" i="7"/>
  <c r="BK97" i="7"/>
  <c r="J96" i="7"/>
  <c r="BK95" i="7"/>
  <c r="BK92" i="7"/>
  <c r="BK190" i="6"/>
  <c r="BK189" i="6"/>
  <c r="J188" i="6"/>
  <c r="BK187" i="6"/>
  <c r="BK182" i="6"/>
  <c r="J181" i="6"/>
  <c r="J179" i="6"/>
  <c r="BK178" i="6"/>
  <c r="BK176" i="6"/>
  <c r="BK175" i="6"/>
  <c r="J174" i="6"/>
  <c r="J173" i="6"/>
  <c r="J172" i="6"/>
  <c r="J171" i="6"/>
  <c r="J170" i="6"/>
  <c r="BK169" i="6"/>
  <c r="BK167" i="6"/>
  <c r="J166" i="6"/>
  <c r="J165" i="6"/>
  <c r="BK164" i="6"/>
  <c r="BK162" i="6"/>
  <c r="J161" i="6"/>
  <c r="BK160" i="6"/>
  <c r="BK156" i="6"/>
  <c r="J155" i="6"/>
  <c r="BK150" i="6"/>
  <c r="J149" i="6"/>
  <c r="J148" i="6"/>
  <c r="J147" i="6"/>
  <c r="BK143" i="6"/>
  <c r="BK141" i="6"/>
  <c r="J140" i="6"/>
  <c r="J138" i="6"/>
  <c r="BK137" i="6"/>
  <c r="J135" i="6"/>
  <c r="J132" i="6"/>
  <c r="BK131" i="6"/>
  <c r="J130" i="6"/>
  <c r="J127" i="6"/>
  <c r="J125" i="6"/>
  <c r="BK124" i="6"/>
  <c r="BK123" i="6"/>
  <c r="J122" i="6"/>
  <c r="J121" i="6"/>
  <c r="BK120" i="6"/>
  <c r="BK119" i="6"/>
  <c r="J118" i="6"/>
  <c r="J117" i="6"/>
  <c r="BK116" i="6"/>
  <c r="J115" i="6"/>
  <c r="BK111" i="6"/>
  <c r="J110" i="6"/>
  <c r="J109" i="6"/>
  <c r="BK105" i="6"/>
  <c r="BK104" i="6"/>
  <c r="BK102" i="6"/>
  <c r="BK100" i="6"/>
  <c r="BK99" i="6"/>
  <c r="BK343" i="5"/>
  <c r="J342" i="5"/>
  <c r="BK340" i="5"/>
  <c r="BK338" i="5"/>
  <c r="J338" i="5"/>
  <c r="J337" i="5"/>
  <c r="BK336" i="5"/>
  <c r="BK335" i="5"/>
  <c r="J334" i="5"/>
  <c r="BK333" i="5"/>
  <c r="BK332" i="5"/>
  <c r="J330" i="5"/>
  <c r="J329" i="5"/>
  <c r="J326" i="5"/>
  <c r="BK324" i="5"/>
  <c r="BK323" i="5"/>
  <c r="BK322" i="5"/>
  <c r="J321" i="5"/>
  <c r="J320" i="5"/>
  <c r="J319" i="5"/>
  <c r="J318" i="5"/>
  <c r="BK317" i="5"/>
  <c r="BK315" i="5"/>
  <c r="BK313" i="5"/>
  <c r="J312" i="5"/>
  <c r="BK311" i="5"/>
  <c r="BK304" i="5"/>
  <c r="J303" i="5"/>
  <c r="J302" i="5"/>
  <c r="J300" i="5"/>
  <c r="J299" i="5"/>
  <c r="BK298" i="5"/>
  <c r="BK297" i="5"/>
  <c r="J295" i="5"/>
  <c r="J294" i="5"/>
  <c r="J293" i="5"/>
  <c r="BK291" i="5"/>
  <c r="J290" i="5"/>
  <c r="BK289" i="5"/>
  <c r="J288" i="5"/>
  <c r="J287" i="5"/>
  <c r="J286" i="5"/>
  <c r="J285" i="5"/>
  <c r="J284" i="5"/>
  <c r="BK283" i="5"/>
  <c r="J282" i="5"/>
  <c r="J280" i="5"/>
  <c r="BK279" i="5"/>
  <c r="BK278" i="5"/>
  <c r="J277" i="5"/>
  <c r="J276" i="5"/>
  <c r="BK274" i="5"/>
  <c r="BK273" i="5"/>
  <c r="J272" i="5"/>
  <c r="J271" i="5"/>
  <c r="J270" i="5"/>
  <c r="J269" i="5"/>
  <c r="J267" i="5"/>
  <c r="J266" i="5"/>
  <c r="BK265" i="5"/>
  <c r="BK264" i="5"/>
  <c r="BK263" i="5"/>
  <c r="J262" i="5"/>
  <c r="BK261" i="5"/>
  <c r="BK260" i="5"/>
  <c r="J260" i="5"/>
  <c r="J259" i="5"/>
  <c r="J258" i="5"/>
  <c r="BK257" i="5"/>
  <c r="J256" i="5"/>
  <c r="BK255" i="5"/>
  <c r="J254" i="5"/>
  <c r="J253" i="5"/>
  <c r="J252" i="5"/>
  <c r="BK251" i="5"/>
  <c r="BK250" i="5"/>
  <c r="BK249" i="5"/>
  <c r="BK248" i="5"/>
  <c r="J247" i="5"/>
  <c r="J246" i="5"/>
  <c r="J245" i="5"/>
  <c r="BK244" i="5"/>
  <c r="J243" i="5"/>
  <c r="J242" i="5"/>
  <c r="J241" i="5"/>
  <c r="BK240" i="5"/>
  <c r="BK239" i="5"/>
  <c r="BK238" i="5"/>
  <c r="BK237" i="5"/>
  <c r="BK236" i="5"/>
  <c r="J235" i="5"/>
  <c r="BK234" i="5"/>
  <c r="J233" i="5"/>
  <c r="BK231" i="5"/>
  <c r="J230" i="5"/>
  <c r="BK229" i="5"/>
  <c r="BK228" i="5"/>
  <c r="BK225" i="5"/>
  <c r="BK224" i="5"/>
  <c r="BK223" i="5"/>
  <c r="J222" i="5"/>
  <c r="BK221" i="5"/>
  <c r="BK219" i="5"/>
  <c r="J217" i="5"/>
  <c r="BK215" i="5"/>
  <c r="J214" i="5"/>
  <c r="J213" i="5"/>
  <c r="BK212" i="5"/>
  <c r="BK210" i="5"/>
  <c r="J209" i="5"/>
  <c r="J208" i="5"/>
  <c r="BK206" i="5"/>
  <c r="J204" i="5"/>
  <c r="J203" i="5"/>
  <c r="J200" i="5"/>
  <c r="J199" i="5"/>
  <c r="J198" i="5"/>
  <c r="J197" i="5"/>
  <c r="J196" i="5"/>
  <c r="BK193" i="5"/>
  <c r="J191" i="5"/>
  <c r="BK190" i="5"/>
  <c r="J189" i="5"/>
  <c r="BK188" i="5"/>
  <c r="J187" i="5"/>
  <c r="J186" i="5"/>
  <c r="J185" i="5"/>
  <c r="J183" i="5"/>
  <c r="J182" i="5"/>
  <c r="J181" i="5"/>
  <c r="BK179" i="5"/>
  <c r="BK177" i="5"/>
  <c r="BK175" i="5"/>
  <c r="BK174" i="5"/>
  <c r="J172" i="5"/>
  <c r="BK171" i="5"/>
  <c r="J168" i="5"/>
  <c r="BK167" i="5"/>
  <c r="J166" i="5"/>
  <c r="J165" i="5"/>
  <c r="J164" i="5"/>
  <c r="BK163" i="5"/>
  <c r="BK162" i="5"/>
  <c r="BK161" i="5"/>
  <c r="J160" i="5"/>
  <c r="J159" i="5"/>
  <c r="J158" i="5"/>
  <c r="J156" i="5"/>
  <c r="BK155" i="5"/>
  <c r="J153" i="5"/>
  <c r="J152" i="5"/>
  <c r="BK151" i="5"/>
  <c r="J149" i="5"/>
  <c r="J148" i="5"/>
  <c r="J146" i="5"/>
  <c r="J145" i="5"/>
  <c r="BK144" i="5"/>
  <c r="J143" i="5"/>
  <c r="J142" i="5"/>
  <c r="BK139" i="5"/>
  <c r="J138" i="5"/>
  <c r="J137" i="5"/>
  <c r="BK135" i="5"/>
  <c r="BK133" i="5"/>
  <c r="J131" i="5"/>
  <c r="BK130" i="5"/>
  <c r="J125" i="5"/>
  <c r="BK123" i="5"/>
  <c r="J122" i="5"/>
  <c r="BK119" i="5"/>
  <c r="J118" i="5"/>
  <c r="BK117" i="5"/>
  <c r="J115" i="5"/>
  <c r="BK113" i="5"/>
  <c r="BK112" i="5"/>
  <c r="J111" i="5"/>
  <c r="J110" i="5"/>
  <c r="BK109" i="5"/>
  <c r="J106" i="5"/>
  <c r="BK102" i="5"/>
  <c r="J140" i="4"/>
  <c r="J138" i="4"/>
  <c r="BK137" i="4"/>
  <c r="J136" i="4"/>
  <c r="J133" i="4"/>
  <c r="J131" i="4"/>
  <c r="BK130" i="4"/>
  <c r="BK128" i="4"/>
  <c r="J127" i="4"/>
  <c r="J126" i="4"/>
  <c r="J125" i="4"/>
  <c r="J124" i="4"/>
  <c r="BK123" i="4"/>
  <c r="BK122" i="4"/>
  <c r="J121" i="4"/>
  <c r="J120" i="4"/>
  <c r="J118" i="4"/>
  <c r="J116" i="4"/>
  <c r="J115" i="4"/>
  <c r="J114" i="4"/>
  <c r="BK113" i="4"/>
  <c r="J110" i="4"/>
  <c r="BK109" i="4"/>
  <c r="BK107" i="4"/>
  <c r="BK105" i="4"/>
  <c r="J104" i="4"/>
  <c r="J101" i="4"/>
  <c r="J100" i="4"/>
  <c r="BK97" i="4"/>
  <c r="BK128" i="3"/>
  <c r="J127" i="3"/>
  <c r="BK126" i="3"/>
  <c r="J125" i="3"/>
  <c r="BK121" i="3"/>
  <c r="J120" i="3"/>
  <c r="J115" i="3"/>
  <c r="BK114" i="3"/>
  <c r="BK111" i="3"/>
  <c r="BK108" i="3"/>
  <c r="J107" i="3"/>
  <c r="BK106" i="3"/>
  <c r="BK105" i="3"/>
  <c r="J98" i="3"/>
  <c r="BK96" i="3"/>
  <c r="J538" i="2"/>
  <c r="J536" i="2"/>
  <c r="J533" i="2"/>
  <c r="J530" i="2"/>
  <c r="J525" i="2"/>
  <c r="J522" i="2"/>
  <c r="J519" i="2"/>
  <c r="J516" i="2"/>
  <c r="BK510" i="2"/>
  <c r="BK505" i="2"/>
  <c r="J503" i="2"/>
  <c r="J502" i="2"/>
  <c r="BK501" i="2"/>
  <c r="BK499" i="2"/>
  <c r="BK488" i="2"/>
  <c r="BK482" i="2"/>
  <c r="J476" i="2"/>
  <c r="J470" i="2"/>
  <c r="J464" i="2"/>
  <c r="BK457" i="2"/>
  <c r="BK455" i="2"/>
  <c r="BK454" i="2"/>
  <c r="J452" i="2"/>
  <c r="J451" i="2"/>
  <c r="BK448" i="2"/>
  <c r="BK444" i="2"/>
  <c r="J441" i="2"/>
  <c r="J433" i="2"/>
  <c r="BK430" i="2"/>
  <c r="BK425" i="2"/>
  <c r="J416" i="2"/>
  <c r="J409" i="2"/>
  <c r="J403" i="2"/>
  <c r="J397" i="2"/>
  <c r="J396" i="2"/>
  <c r="J393" i="2"/>
  <c r="J391" i="2"/>
  <c r="J385" i="2"/>
  <c r="BK382" i="2"/>
  <c r="J380" i="2"/>
  <c r="BK377" i="2"/>
  <c r="BK376" i="2"/>
  <c r="J372" i="2"/>
  <c r="J370" i="2"/>
  <c r="BK369" i="2"/>
  <c r="J363" i="2"/>
  <c r="BK360" i="2"/>
  <c r="BK354" i="2"/>
  <c r="J353" i="2"/>
  <c r="J352" i="2"/>
  <c r="J349" i="2"/>
  <c r="J348" i="2"/>
  <c r="BK347" i="2"/>
  <c r="J333" i="2"/>
  <c r="J331" i="2"/>
  <c r="J329" i="2"/>
  <c r="BK326" i="2"/>
  <c r="BK324" i="2"/>
  <c r="BK323" i="2"/>
  <c r="J320" i="2"/>
  <c r="J317" i="2"/>
  <c r="BK314" i="2"/>
  <c r="BK313" i="2"/>
  <c r="BK312" i="2"/>
  <c r="BK309" i="2"/>
  <c r="J306" i="2"/>
  <c r="J305" i="2"/>
  <c r="J303" i="2"/>
  <c r="BK302" i="2"/>
  <c r="J294" i="2"/>
  <c r="BK291" i="2"/>
  <c r="BK289" i="2"/>
  <c r="J286" i="2"/>
  <c r="J283" i="2"/>
  <c r="J269" i="2"/>
  <c r="J267" i="2"/>
  <c r="BK263" i="2"/>
  <c r="J260" i="2"/>
  <c r="J256" i="2"/>
  <c r="J253" i="2"/>
  <c r="BK237" i="2"/>
  <c r="BK219" i="2"/>
  <c r="BK217" i="2"/>
  <c r="BK213" i="2"/>
  <c r="BK210" i="2"/>
  <c r="BK208" i="2"/>
  <c r="J207" i="2"/>
  <c r="BK204" i="2"/>
  <c r="J198" i="2"/>
  <c r="J183" i="2"/>
  <c r="BK177" i="2"/>
  <c r="BK169" i="2"/>
  <c r="BK156" i="2"/>
  <c r="J147" i="2"/>
  <c r="BK141" i="2"/>
  <c r="J128" i="2"/>
  <c r="BK105" i="2" l="1"/>
  <c r="R105" i="2"/>
  <c r="P132" i="2"/>
  <c r="BK165" i="2"/>
  <c r="J165" i="2"/>
  <c r="J65" i="2" s="1"/>
  <c r="R165" i="2"/>
  <c r="BK209" i="2"/>
  <c r="J209" i="2"/>
  <c r="J66" i="2" s="1"/>
  <c r="R209" i="2"/>
  <c r="T215" i="2"/>
  <c r="R281" i="2"/>
  <c r="P293" i="2"/>
  <c r="BK316" i="2"/>
  <c r="J316" i="2" s="1"/>
  <c r="J72" i="2" s="1"/>
  <c r="T316" i="2"/>
  <c r="BK343" i="2"/>
  <c r="J343" i="2" s="1"/>
  <c r="J74" i="2" s="1"/>
  <c r="T343" i="2"/>
  <c r="T371" i="2"/>
  <c r="P381" i="2"/>
  <c r="BK402" i="2"/>
  <c r="J402" i="2" s="1"/>
  <c r="J78" i="2" s="1"/>
  <c r="R402" i="2"/>
  <c r="P435" i="2"/>
  <c r="T435" i="2"/>
  <c r="P463" i="2"/>
  <c r="T529" i="2"/>
  <c r="T528" i="2"/>
  <c r="BK97" i="3"/>
  <c r="J97" i="3"/>
  <c r="J66" i="3" s="1"/>
  <c r="R97" i="3"/>
  <c r="R94" i="3" s="1"/>
  <c r="T104" i="3"/>
  <c r="BK110" i="3"/>
  <c r="R110" i="3"/>
  <c r="R113" i="3"/>
  <c r="R118" i="3"/>
  <c r="P96" i="4"/>
  <c r="T96" i="4"/>
  <c r="P106" i="4"/>
  <c r="T106" i="4"/>
  <c r="R111" i="4"/>
  <c r="P119" i="4"/>
  <c r="P135" i="4"/>
  <c r="P134" i="4"/>
  <c r="BK126" i="5"/>
  <c r="J126" i="5"/>
  <c r="J69" i="5" s="1"/>
  <c r="R126" i="5"/>
  <c r="R205" i="5"/>
  <c r="BK227" i="5"/>
  <c r="J227" i="5" s="1"/>
  <c r="J71" i="5" s="1"/>
  <c r="R227" i="5"/>
  <c r="P232" i="5"/>
  <c r="BK268" i="5"/>
  <c r="J268" i="5"/>
  <c r="J73" i="5" s="1"/>
  <c r="R268" i="5"/>
  <c r="T305" i="5"/>
  <c r="R327" i="5"/>
  <c r="BK341" i="5"/>
  <c r="J341" i="5"/>
  <c r="J77" i="5" s="1"/>
  <c r="R341" i="5"/>
  <c r="BK98" i="6"/>
  <c r="J98" i="6"/>
  <c r="J65" i="6" s="1"/>
  <c r="T98" i="6"/>
  <c r="R108" i="6"/>
  <c r="T113" i="6"/>
  <c r="R129" i="6"/>
  <c r="BK157" i="6"/>
  <c r="J157" i="6" s="1"/>
  <c r="J71" i="6" s="1"/>
  <c r="P157" i="6"/>
  <c r="R185" i="6"/>
  <c r="R192" i="6"/>
  <c r="T91" i="7"/>
  <c r="R112" i="7"/>
  <c r="BK95" i="8"/>
  <c r="J95" i="8" s="1"/>
  <c r="J62" i="8" s="1"/>
  <c r="T95" i="8"/>
  <c r="P107" i="8"/>
  <c r="BK116" i="8"/>
  <c r="J116" i="8"/>
  <c r="J66" i="8" s="1"/>
  <c r="T116" i="8"/>
  <c r="T131" i="8"/>
  <c r="BK89" i="9"/>
  <c r="J89" i="9" s="1"/>
  <c r="J61" i="9" s="1"/>
  <c r="P89" i="9"/>
  <c r="T89" i="9"/>
  <c r="P92" i="9"/>
  <c r="R92" i="9"/>
  <c r="BK99" i="9"/>
  <c r="J99" i="9"/>
  <c r="J64" i="9" s="1"/>
  <c r="R99" i="9"/>
  <c r="R108" i="9"/>
  <c r="P86" i="10"/>
  <c r="T86" i="10"/>
  <c r="P92" i="10"/>
  <c r="BK102" i="10"/>
  <c r="J102" i="10"/>
  <c r="J63" i="10" s="1"/>
  <c r="R102" i="10"/>
  <c r="T105" i="2"/>
  <c r="BK132" i="2"/>
  <c r="J132" i="2" s="1"/>
  <c r="J63" i="2" s="1"/>
  <c r="T132" i="2"/>
  <c r="P165" i="2"/>
  <c r="BK215" i="2"/>
  <c r="J215" i="2"/>
  <c r="J67" i="2" s="1"/>
  <c r="R215" i="2"/>
  <c r="T281" i="2"/>
  <c r="T293" i="2"/>
  <c r="R316" i="2"/>
  <c r="P332" i="2"/>
  <c r="T332" i="2"/>
  <c r="R343" i="2"/>
  <c r="P371" i="2"/>
  <c r="R371" i="2"/>
  <c r="T381" i="2"/>
  <c r="P402" i="2"/>
  <c r="BK435" i="2"/>
  <c r="J435" i="2"/>
  <c r="J79" i="2" s="1"/>
  <c r="BK463" i="2"/>
  <c r="J463" i="2" s="1"/>
  <c r="J81" i="2" s="1"/>
  <c r="T463" i="2"/>
  <c r="BK529" i="2"/>
  <c r="J529" i="2" s="1"/>
  <c r="J83" i="2" s="1"/>
  <c r="P529" i="2"/>
  <c r="P528" i="2"/>
  <c r="P97" i="3"/>
  <c r="BK104" i="3"/>
  <c r="J104" i="3"/>
  <c r="J67" i="3" s="1"/>
  <c r="P104" i="3"/>
  <c r="P94" i="3" s="1"/>
  <c r="P93" i="3" s="1"/>
  <c r="AU57" i="1" s="1"/>
  <c r="T110" i="3"/>
  <c r="P113" i="3"/>
  <c r="T113" i="3"/>
  <c r="P118" i="3"/>
  <c r="BK96" i="4"/>
  <c r="J96" i="4"/>
  <c r="J65" i="4" s="1"/>
  <c r="R96" i="4"/>
  <c r="P99" i="4"/>
  <c r="R99" i="4"/>
  <c r="T99" i="4"/>
  <c r="BK106" i="4"/>
  <c r="J106" i="4" s="1"/>
  <c r="J67" i="4" s="1"/>
  <c r="BK111" i="4"/>
  <c r="J111" i="4"/>
  <c r="J68" i="4" s="1"/>
  <c r="BK119" i="4"/>
  <c r="J119" i="4" s="1"/>
  <c r="J69" i="4" s="1"/>
  <c r="R119" i="4"/>
  <c r="BK135" i="4"/>
  <c r="J135" i="4" s="1"/>
  <c r="J72" i="4" s="1"/>
  <c r="T135" i="4"/>
  <c r="T134" i="4"/>
  <c r="P101" i="5"/>
  <c r="P100" i="5"/>
  <c r="T101" i="5"/>
  <c r="T100" i="5"/>
  <c r="P107" i="5"/>
  <c r="T107" i="5"/>
  <c r="T126" i="5"/>
  <c r="P205" i="5"/>
  <c r="P104" i="5" s="1"/>
  <c r="BK232" i="5"/>
  <c r="J232" i="5" s="1"/>
  <c r="J72" i="5" s="1"/>
  <c r="R232" i="5"/>
  <c r="T268" i="5"/>
  <c r="P305" i="5"/>
  <c r="BK327" i="5"/>
  <c r="J327" i="5"/>
  <c r="J75" i="5" s="1"/>
  <c r="P327" i="5"/>
  <c r="T341" i="5"/>
  <c r="R98" i="6"/>
  <c r="P108" i="6"/>
  <c r="T108" i="6"/>
  <c r="P113" i="6"/>
  <c r="BK129" i="6"/>
  <c r="J129" i="6" s="1"/>
  <c r="J69" i="6" s="1"/>
  <c r="T129" i="6"/>
  <c r="BK146" i="6"/>
  <c r="J146" i="6" s="1"/>
  <c r="J70" i="6" s="1"/>
  <c r="R146" i="6"/>
  <c r="T157" i="6"/>
  <c r="P185" i="6"/>
  <c r="BK192" i="6"/>
  <c r="J192" i="6" s="1"/>
  <c r="J74" i="6" s="1"/>
  <c r="T192" i="6"/>
  <c r="BK91" i="7"/>
  <c r="R91" i="7"/>
  <c r="R90" i="7"/>
  <c r="R89" i="7" s="1"/>
  <c r="T112" i="7"/>
  <c r="BK89" i="8"/>
  <c r="T89" i="8"/>
  <c r="R95" i="8"/>
  <c r="T107" i="8"/>
  <c r="P116" i="8"/>
  <c r="BK131" i="8"/>
  <c r="J131" i="8" s="1"/>
  <c r="J67" i="8" s="1"/>
  <c r="R131" i="8"/>
  <c r="BK108" i="9"/>
  <c r="J108" i="9" s="1"/>
  <c r="J65" i="9" s="1"/>
  <c r="T108" i="9"/>
  <c r="P222" i="9"/>
  <c r="R222" i="9"/>
  <c r="BK86" i="10"/>
  <c r="J86" i="10" s="1"/>
  <c r="J61" i="10" s="1"/>
  <c r="BK92" i="10"/>
  <c r="J92" i="10"/>
  <c r="J62" i="10" s="1"/>
  <c r="R92" i="10"/>
  <c r="T102" i="10"/>
  <c r="P105" i="2"/>
  <c r="R132" i="2"/>
  <c r="T165" i="2"/>
  <c r="P209" i="2"/>
  <c r="T209" i="2"/>
  <c r="P215" i="2"/>
  <c r="BK281" i="2"/>
  <c r="J281" i="2" s="1"/>
  <c r="J68" i="2" s="1"/>
  <c r="P281" i="2"/>
  <c r="BK293" i="2"/>
  <c r="J293" i="2" s="1"/>
  <c r="J71" i="2" s="1"/>
  <c r="R293" i="2"/>
  <c r="P316" i="2"/>
  <c r="BK332" i="2"/>
  <c r="J332" i="2"/>
  <c r="J73" i="2" s="1"/>
  <c r="R332" i="2"/>
  <c r="P343" i="2"/>
  <c r="BK371" i="2"/>
  <c r="J371" i="2" s="1"/>
  <c r="J75" i="2" s="1"/>
  <c r="BK381" i="2"/>
  <c r="J381" i="2" s="1"/>
  <c r="J76" i="2" s="1"/>
  <c r="R381" i="2"/>
  <c r="T402" i="2"/>
  <c r="R435" i="2"/>
  <c r="R463" i="2"/>
  <c r="R529" i="2"/>
  <c r="R528" i="2" s="1"/>
  <c r="T97" i="3"/>
  <c r="T94" i="3" s="1"/>
  <c r="R104" i="3"/>
  <c r="P110" i="3"/>
  <c r="P109" i="3" s="1"/>
  <c r="BK113" i="3"/>
  <c r="J113" i="3"/>
  <c r="J70" i="3" s="1"/>
  <c r="BK118" i="3"/>
  <c r="J118" i="3" s="1"/>
  <c r="J71" i="3" s="1"/>
  <c r="T118" i="3"/>
  <c r="BK99" i="4"/>
  <c r="J99" i="4" s="1"/>
  <c r="J66" i="4" s="1"/>
  <c r="R106" i="4"/>
  <c r="P111" i="4"/>
  <c r="T111" i="4"/>
  <c r="T119" i="4"/>
  <c r="R135" i="4"/>
  <c r="R134" i="4" s="1"/>
  <c r="BK101" i="5"/>
  <c r="J101" i="5"/>
  <c r="J65" i="5" s="1"/>
  <c r="R101" i="5"/>
  <c r="R100" i="5" s="1"/>
  <c r="BK107" i="5"/>
  <c r="J107" i="5" s="1"/>
  <c r="J68" i="5" s="1"/>
  <c r="R107" i="5"/>
  <c r="R104" i="5"/>
  <c r="P126" i="5"/>
  <c r="BK205" i="5"/>
  <c r="J205" i="5" s="1"/>
  <c r="J70" i="5" s="1"/>
  <c r="T205" i="5"/>
  <c r="T104" i="5" s="1"/>
  <c r="P227" i="5"/>
  <c r="T227" i="5"/>
  <c r="T232" i="5"/>
  <c r="P268" i="5"/>
  <c r="BK305" i="5"/>
  <c r="J305" i="5" s="1"/>
  <c r="J74" i="5" s="1"/>
  <c r="R305" i="5"/>
  <c r="T327" i="5"/>
  <c r="P341" i="5"/>
  <c r="P98" i="6"/>
  <c r="BK108" i="6"/>
  <c r="J108" i="6" s="1"/>
  <c r="J67" i="6" s="1"/>
  <c r="BK113" i="6"/>
  <c r="J113" i="6" s="1"/>
  <c r="J68" i="6" s="1"/>
  <c r="R113" i="6"/>
  <c r="P129" i="6"/>
  <c r="P146" i="6"/>
  <c r="T146" i="6"/>
  <c r="R157" i="6"/>
  <c r="BK185" i="6"/>
  <c r="J185" i="6" s="1"/>
  <c r="J73" i="6" s="1"/>
  <c r="T185" i="6"/>
  <c r="P192" i="6"/>
  <c r="P91" i="7"/>
  <c r="P90" i="7" s="1"/>
  <c r="P89" i="7" s="1"/>
  <c r="AU61" i="1" s="1"/>
  <c r="BK112" i="7"/>
  <c r="J112" i="7" s="1"/>
  <c r="J66" i="7" s="1"/>
  <c r="P112" i="7"/>
  <c r="P89" i="8"/>
  <c r="R89" i="8"/>
  <c r="P95" i="8"/>
  <c r="BK107" i="8"/>
  <c r="J107" i="8" s="1"/>
  <c r="J63" i="8" s="1"/>
  <c r="R107" i="8"/>
  <c r="R116" i="8"/>
  <c r="R115" i="8" s="1"/>
  <c r="P131" i="8"/>
  <c r="R89" i="9"/>
  <c r="R88" i="9"/>
  <c r="BK92" i="9"/>
  <c r="J92" i="9" s="1"/>
  <c r="J62" i="9" s="1"/>
  <c r="T92" i="9"/>
  <c r="P99" i="9"/>
  <c r="T99" i="9"/>
  <c r="P108" i="9"/>
  <c r="BK222" i="9"/>
  <c r="J222" i="9" s="1"/>
  <c r="J66" i="9" s="1"/>
  <c r="T222" i="9"/>
  <c r="R86" i="10"/>
  <c r="R85" i="10" s="1"/>
  <c r="R84" i="10" s="1"/>
  <c r="T92" i="10"/>
  <c r="P102" i="10"/>
  <c r="E93" i="2"/>
  <c r="F100" i="2"/>
  <c r="BE109" i="2"/>
  <c r="BE117" i="2"/>
  <c r="BE159" i="2"/>
  <c r="BE163" i="2"/>
  <c r="BE166" i="2"/>
  <c r="BE193" i="2"/>
  <c r="BE214" i="2"/>
  <c r="BE220" i="2"/>
  <c r="BE226" i="2"/>
  <c r="BE275" i="2"/>
  <c r="BE278" i="2"/>
  <c r="BE287" i="2"/>
  <c r="BE294" i="2"/>
  <c r="BE303" i="2"/>
  <c r="BE304" i="2"/>
  <c r="BE311" i="2"/>
  <c r="BE317" i="2"/>
  <c r="BE325" i="2"/>
  <c r="BE331" i="2"/>
  <c r="BE344" i="2"/>
  <c r="BE353" i="2"/>
  <c r="BE355" i="2"/>
  <c r="BE370" i="2"/>
  <c r="BE375" i="2"/>
  <c r="BE379" i="2"/>
  <c r="BE385" i="2"/>
  <c r="BE388" i="2"/>
  <c r="BE419" i="2"/>
  <c r="BE422" i="2"/>
  <c r="BE434" i="2"/>
  <c r="BE436" i="2"/>
  <c r="BE441" i="2"/>
  <c r="BE445" i="2"/>
  <c r="BE451" i="2"/>
  <c r="BE453" i="2"/>
  <c r="BE454" i="2"/>
  <c r="BE485" i="2"/>
  <c r="BE494" i="2"/>
  <c r="BE498" i="2"/>
  <c r="BE500" i="2"/>
  <c r="BE504" i="2"/>
  <c r="BE506" i="2"/>
  <c r="BE507" i="2"/>
  <c r="BE536" i="2"/>
  <c r="BE538" i="2"/>
  <c r="BK290" i="2"/>
  <c r="J290" i="2" s="1"/>
  <c r="J69" i="2" s="1"/>
  <c r="J87" i="3"/>
  <c r="BE96" i="3"/>
  <c r="BE105" i="3"/>
  <c r="BE107" i="3"/>
  <c r="BE115" i="3"/>
  <c r="BE119" i="3"/>
  <c r="BE125" i="3"/>
  <c r="BE127" i="3"/>
  <c r="BK95" i="3"/>
  <c r="J95" i="3"/>
  <c r="J65" i="3" s="1"/>
  <c r="J56" i="4"/>
  <c r="F59" i="4"/>
  <c r="BE100" i="4"/>
  <c r="BE104" i="4"/>
  <c r="BE108" i="4"/>
  <c r="BE110" i="4"/>
  <c r="BE112" i="4"/>
  <c r="BE115" i="4"/>
  <c r="BE121" i="4"/>
  <c r="BE129" i="4"/>
  <c r="BE131" i="4"/>
  <c r="BE139" i="4"/>
  <c r="BK132" i="4"/>
  <c r="J132" i="4" s="1"/>
  <c r="J70" i="4" s="1"/>
  <c r="E87" i="5"/>
  <c r="BE108" i="5"/>
  <c r="BE118" i="5"/>
  <c r="BE120" i="5"/>
  <c r="BE121" i="5"/>
  <c r="BE127" i="5"/>
  <c r="BE128" i="5"/>
  <c r="BE129" i="5"/>
  <c r="BE132" i="5"/>
  <c r="BE133" i="5"/>
  <c r="BE134" i="5"/>
  <c r="BE137" i="5"/>
  <c r="BE148" i="5"/>
  <c r="BE150" i="5"/>
  <c r="BE160" i="5"/>
  <c r="BE162" i="5"/>
  <c r="BE164" i="5"/>
  <c r="BE166" i="5"/>
  <c r="BE169" i="5"/>
  <c r="BE170" i="5"/>
  <c r="BE173" i="5"/>
  <c r="BE176" i="5"/>
  <c r="BE178" i="5"/>
  <c r="BE185" i="5"/>
  <c r="BE187" i="5"/>
  <c r="BE189" i="5"/>
  <c r="BE196" i="5"/>
  <c r="BE198" i="5"/>
  <c r="BE199" i="5"/>
  <c r="BE201" i="5"/>
  <c r="BE204" i="5"/>
  <c r="BE207" i="5"/>
  <c r="BE211" i="5"/>
  <c r="BE214" i="5"/>
  <c r="BE218" i="5"/>
  <c r="BE220" i="5"/>
  <c r="BE221" i="5"/>
  <c r="BE222" i="5"/>
  <c r="BE224" i="5"/>
  <c r="BE231" i="5"/>
  <c r="BE233" i="5"/>
  <c r="BE234" i="5"/>
  <c r="BE237" i="5"/>
  <c r="BE238" i="5"/>
  <c r="BE241" i="5"/>
  <c r="BE243" i="5"/>
  <c r="BE244" i="5"/>
  <c r="BE248" i="5"/>
  <c r="BE249" i="5"/>
  <c r="BE252" i="5"/>
  <c r="BE254" i="5"/>
  <c r="BE255" i="5"/>
  <c r="BE256" i="5"/>
  <c r="BE259" i="5"/>
  <c r="BE262" i="5"/>
  <c r="BE263" i="5"/>
  <c r="BE264" i="5"/>
  <c r="BE267" i="5"/>
  <c r="BE270" i="5"/>
  <c r="BE271" i="5"/>
  <c r="BE272" i="5"/>
  <c r="BE274" i="5"/>
  <c r="BE275" i="5"/>
  <c r="BE278" i="5"/>
  <c r="BE287" i="5"/>
  <c r="BE288" i="5"/>
  <c r="BE290" i="5"/>
  <c r="BE296" i="5"/>
  <c r="BE301" i="5"/>
  <c r="BE304" i="5"/>
  <c r="BE307" i="5"/>
  <c r="BE309" i="5"/>
  <c r="BE311" i="5"/>
  <c r="BE312" i="5"/>
  <c r="BE314" i="5"/>
  <c r="BE315" i="5"/>
  <c r="BE316" i="5"/>
  <c r="BE325" i="5"/>
  <c r="BE329" i="5"/>
  <c r="BE331" i="5"/>
  <c r="BE334" i="5"/>
  <c r="BE335" i="5"/>
  <c r="BE336" i="5"/>
  <c r="BE337" i="5"/>
  <c r="BE338" i="5"/>
  <c r="BE340" i="5"/>
  <c r="BE342" i="5"/>
  <c r="BE343" i="5"/>
  <c r="E84" i="6"/>
  <c r="J90" i="6"/>
  <c r="BE101" i="6"/>
  <c r="BE102" i="6"/>
  <c r="BE104" i="6"/>
  <c r="BE106" i="6"/>
  <c r="BE110" i="6"/>
  <c r="BE117" i="6"/>
  <c r="BE118" i="6"/>
  <c r="BE119" i="6"/>
  <c r="BE123" i="6"/>
  <c r="BE128" i="6"/>
  <c r="BE131" i="6"/>
  <c r="BE136" i="6"/>
  <c r="BE140" i="6"/>
  <c r="BE142" i="6"/>
  <c r="BE147" i="6"/>
  <c r="BE149" i="6"/>
  <c r="BE159" i="6"/>
  <c r="BE161" i="6"/>
  <c r="BE163" i="6"/>
  <c r="BE166" i="6"/>
  <c r="BE168" i="6"/>
  <c r="BE170" i="6"/>
  <c r="BE172" i="6"/>
  <c r="BE174" i="6"/>
  <c r="BE175" i="6"/>
  <c r="BE177" i="6"/>
  <c r="BE186" i="6"/>
  <c r="BE188" i="6"/>
  <c r="BE190" i="6"/>
  <c r="BK183" i="6"/>
  <c r="J183" i="6" s="1"/>
  <c r="J72" i="6" s="1"/>
  <c r="F59" i="7"/>
  <c r="BE100" i="7"/>
  <c r="BE102" i="7"/>
  <c r="BE103" i="7"/>
  <c r="BE105" i="7"/>
  <c r="BE109" i="7"/>
  <c r="BE114" i="7"/>
  <c r="BE116" i="7"/>
  <c r="BE120" i="7"/>
  <c r="E48" i="8"/>
  <c r="BE94" i="8"/>
  <c r="BE101" i="8"/>
  <c r="BE109" i="8"/>
  <c r="BE126" i="8"/>
  <c r="BE132" i="8"/>
  <c r="BE136" i="8"/>
  <c r="BE140" i="8"/>
  <c r="BE143" i="8"/>
  <c r="BK113" i="8"/>
  <c r="J113" i="8" s="1"/>
  <c r="J64" i="8" s="1"/>
  <c r="E48" i="9"/>
  <c r="J52" i="9"/>
  <c r="BE90" i="9"/>
  <c r="BE91" i="9"/>
  <c r="BE94" i="9"/>
  <c r="BE100" i="9"/>
  <c r="BE109" i="9"/>
  <c r="BE112" i="9"/>
  <c r="BE134" i="9"/>
  <c r="BE135" i="9"/>
  <c r="BE138" i="9"/>
  <c r="BE139" i="9"/>
  <c r="BE169" i="9"/>
  <c r="BE173" i="9"/>
  <c r="BE178" i="9"/>
  <c r="BE180" i="9"/>
  <c r="BE181" i="9"/>
  <c r="BE209" i="9"/>
  <c r="BE210" i="9"/>
  <c r="BE212" i="9"/>
  <c r="BE214" i="9"/>
  <c r="BE106" i="2"/>
  <c r="BE123" i="2"/>
  <c r="BE133" i="2"/>
  <c r="BE153" i="2"/>
  <c r="BE208" i="2"/>
  <c r="BE217" i="2"/>
  <c r="BE219" i="2"/>
  <c r="BE260" i="2"/>
  <c r="BE271" i="2"/>
  <c r="J52" i="2"/>
  <c r="BE128" i="2"/>
  <c r="BE147" i="2"/>
  <c r="BE156" i="2"/>
  <c r="BE169" i="2"/>
  <c r="BE183" i="2"/>
  <c r="BE196" i="2"/>
  <c r="BE198" i="2"/>
  <c r="BE201" i="2"/>
  <c r="BE204" i="2"/>
  <c r="BE210" i="2"/>
  <c r="BE229" i="2"/>
  <c r="BE253" i="2"/>
  <c r="BE263" i="2"/>
  <c r="BE267" i="2"/>
  <c r="BE269" i="2"/>
  <c r="BE282" i="2"/>
  <c r="BE283" i="2"/>
  <c r="BE286" i="2"/>
  <c r="BE291" i="2"/>
  <c r="BE309" i="2"/>
  <c r="BE314" i="2"/>
  <c r="BE315" i="2"/>
  <c r="BE323" i="2"/>
  <c r="BE326" i="2"/>
  <c r="BE330" i="2"/>
  <c r="BE347" i="2"/>
  <c r="BE349" i="2"/>
  <c r="BE354" i="2"/>
  <c r="BE363" i="2"/>
  <c r="BE372" i="2"/>
  <c r="BE376" i="2"/>
  <c r="BE380" i="2"/>
  <c r="BE382" i="2"/>
  <c r="BE391" i="2"/>
  <c r="BE396" i="2"/>
  <c r="BE399" i="2"/>
  <c r="BE403" i="2"/>
  <c r="BE416" i="2"/>
  <c r="BE427" i="2"/>
  <c r="BE430" i="2"/>
  <c r="BE432" i="2"/>
  <c r="BE448" i="2"/>
  <c r="BE455" i="2"/>
  <c r="BE457" i="2"/>
  <c r="BE476" i="2"/>
  <c r="BE482" i="2"/>
  <c r="BE495" i="2"/>
  <c r="BE499" i="2"/>
  <c r="BE501" i="2"/>
  <c r="BE502" i="2"/>
  <c r="BE503" i="2"/>
  <c r="BE505" i="2"/>
  <c r="BE516" i="2"/>
  <c r="E50" i="3"/>
  <c r="F90" i="3"/>
  <c r="BE98" i="3"/>
  <c r="BE101" i="3"/>
  <c r="BE106" i="3"/>
  <c r="BE111" i="3"/>
  <c r="BE114" i="3"/>
  <c r="BE120" i="3"/>
  <c r="BE124" i="3"/>
  <c r="BE126" i="3"/>
  <c r="BE128" i="3"/>
  <c r="E82" i="4"/>
  <c r="BE98" i="4"/>
  <c r="BE107" i="4"/>
  <c r="BE114" i="4"/>
  <c r="BE116" i="4"/>
  <c r="BE120" i="4"/>
  <c r="BE122" i="4"/>
  <c r="BE124" i="4"/>
  <c r="BE126" i="4"/>
  <c r="BE128" i="4"/>
  <c r="BE130" i="4"/>
  <c r="BE136" i="4"/>
  <c r="F59" i="5"/>
  <c r="J93" i="5"/>
  <c r="BE102" i="5"/>
  <c r="BE103" i="5"/>
  <c r="BE106" i="5"/>
  <c r="BE109" i="5"/>
  <c r="BE110" i="5"/>
  <c r="BE113" i="5"/>
  <c r="BE115" i="5"/>
  <c r="BE116" i="5"/>
  <c r="BE117" i="5"/>
  <c r="BE122" i="5"/>
  <c r="BE125" i="5"/>
  <c r="BE131" i="5"/>
  <c r="BE135" i="5"/>
  <c r="BE139" i="5"/>
  <c r="BE140" i="5"/>
  <c r="BE142" i="5"/>
  <c r="BE145" i="5"/>
  <c r="BE147" i="5"/>
  <c r="BE149" i="5"/>
  <c r="BE152" i="5"/>
  <c r="BE154" i="5"/>
  <c r="BE155" i="5"/>
  <c r="BE167" i="5"/>
  <c r="BE174" i="5"/>
  <c r="BE177" i="5"/>
  <c r="BE179" i="5"/>
  <c r="BE180" i="5"/>
  <c r="BE181" i="5"/>
  <c r="BE182" i="5"/>
  <c r="BE184" i="5"/>
  <c r="BE186" i="5"/>
  <c r="BE188" i="5"/>
  <c r="BE190" i="5"/>
  <c r="BE194" i="5"/>
  <c r="BE200" i="5"/>
  <c r="BE202" i="5"/>
  <c r="BE208" i="5"/>
  <c r="BE213" i="5"/>
  <c r="BE217" i="5"/>
  <c r="BE219" i="5"/>
  <c r="BE223" i="5"/>
  <c r="BE226" i="5"/>
  <c r="BE228" i="5"/>
  <c r="BE229" i="5"/>
  <c r="BE230" i="5"/>
  <c r="BE276" i="5"/>
  <c r="BE279" i="5"/>
  <c r="BE281" i="5"/>
  <c r="BE283" i="5"/>
  <c r="BE285" i="5"/>
  <c r="BE291" i="5"/>
  <c r="BE293" i="5"/>
  <c r="BE295" i="5"/>
  <c r="BE299" i="5"/>
  <c r="BE303" i="5"/>
  <c r="BE313" i="5"/>
  <c r="BE318" i="5"/>
  <c r="BE319" i="5"/>
  <c r="BE321" i="5"/>
  <c r="BE330" i="5"/>
  <c r="BK105" i="5"/>
  <c r="J105" i="5" s="1"/>
  <c r="J67" i="5" s="1"/>
  <c r="BK339" i="5"/>
  <c r="J339" i="5" s="1"/>
  <c r="J76" i="5" s="1"/>
  <c r="BE100" i="6"/>
  <c r="BE105" i="6"/>
  <c r="BE109" i="6"/>
  <c r="BE115" i="6"/>
  <c r="BE121" i="6"/>
  <c r="BE126" i="6"/>
  <c r="BE132" i="6"/>
  <c r="BE134" i="6"/>
  <c r="BE135" i="6"/>
  <c r="BE139" i="6"/>
  <c r="BE141" i="6"/>
  <c r="BE143" i="6"/>
  <c r="BE144" i="6"/>
  <c r="BE148" i="6"/>
  <c r="BE150" i="6"/>
  <c r="BE152" i="6"/>
  <c r="BE153" i="6"/>
  <c r="BE156" i="6"/>
  <c r="BE158" i="6"/>
  <c r="BE162" i="6"/>
  <c r="BE165" i="6"/>
  <c r="BE169" i="6"/>
  <c r="BE176" i="6"/>
  <c r="BE179" i="6"/>
  <c r="BE181" i="6"/>
  <c r="BE182" i="6"/>
  <c r="E50" i="7"/>
  <c r="J83" i="7"/>
  <c r="BE92" i="7"/>
  <c r="BE94" i="7"/>
  <c r="BE95" i="7"/>
  <c r="BE98" i="7"/>
  <c r="BE101" i="7"/>
  <c r="BE104" i="7"/>
  <c r="BE110" i="7"/>
  <c r="BE118" i="7"/>
  <c r="J52" i="8"/>
  <c r="F55" i="8"/>
  <c r="BE108" i="8"/>
  <c r="BE110" i="8"/>
  <c r="BE114" i="8"/>
  <c r="BE117" i="8"/>
  <c r="BE130" i="8"/>
  <c r="BE133" i="8"/>
  <c r="BE137" i="8"/>
  <c r="F55" i="9"/>
  <c r="BE93" i="9"/>
  <c r="BE95" i="9"/>
  <c r="BE104" i="9"/>
  <c r="BE115" i="9"/>
  <c r="BE117" i="9"/>
  <c r="BE118" i="9"/>
  <c r="BE131" i="9"/>
  <c r="BE136" i="9"/>
  <c r="BE159" i="9"/>
  <c r="BE170" i="9"/>
  <c r="BE172" i="9"/>
  <c r="BE174" i="9"/>
  <c r="BE176" i="9"/>
  <c r="BE177" i="9"/>
  <c r="BE179" i="9"/>
  <c r="BE191" i="9"/>
  <c r="BE204" i="9"/>
  <c r="BE211" i="9"/>
  <c r="BE213" i="9"/>
  <c r="BE220" i="9"/>
  <c r="BE221" i="9"/>
  <c r="J52" i="10"/>
  <c r="E74" i="10"/>
  <c r="BE87" i="10"/>
  <c r="BE88" i="10"/>
  <c r="BE93" i="10"/>
  <c r="BE94" i="10"/>
  <c r="BE97" i="10"/>
  <c r="BE101" i="10"/>
  <c r="BE106" i="10"/>
  <c r="BE141" i="2"/>
  <c r="BE177" i="2"/>
  <c r="BE200" i="2"/>
  <c r="BE207" i="2"/>
  <c r="BE213" i="2"/>
  <c r="BE216" i="2"/>
  <c r="BE223" i="2"/>
  <c r="BE237" i="2"/>
  <c r="BE245" i="2"/>
  <c r="BE256" i="2"/>
  <c r="BE289" i="2"/>
  <c r="BE302" i="2"/>
  <c r="BE305" i="2"/>
  <c r="BE306" i="2"/>
  <c r="BE310" i="2"/>
  <c r="BE312" i="2"/>
  <c r="BE313" i="2"/>
  <c r="BE320" i="2"/>
  <c r="BE324" i="2"/>
  <c r="BE329" i="2"/>
  <c r="BE333" i="2"/>
  <c r="BE340" i="2"/>
  <c r="BE348" i="2"/>
  <c r="BE352" i="2"/>
  <c r="BE360" i="2"/>
  <c r="BE366" i="2"/>
  <c r="BE369" i="2"/>
  <c r="BE377" i="2"/>
  <c r="BE393" i="2"/>
  <c r="BE397" i="2"/>
  <c r="BE409" i="2"/>
  <c r="BE425" i="2"/>
  <c r="BE433" i="2"/>
  <c r="BE439" i="2"/>
  <c r="BE444" i="2"/>
  <c r="BE452" i="2"/>
  <c r="BE464" i="2"/>
  <c r="BE470" i="2"/>
  <c r="BE479" i="2"/>
  <c r="BE488" i="2"/>
  <c r="BE491" i="2"/>
  <c r="BE510" i="2"/>
  <c r="BE519" i="2"/>
  <c r="BE522" i="2"/>
  <c r="BE525" i="2"/>
  <c r="BE530" i="2"/>
  <c r="BE533" i="2"/>
  <c r="BK127" i="2"/>
  <c r="J127" i="2" s="1"/>
  <c r="J62" i="2" s="1"/>
  <c r="BK162" i="2"/>
  <c r="J162" i="2" s="1"/>
  <c r="J64" i="2" s="1"/>
  <c r="BK398" i="2"/>
  <c r="J398" i="2" s="1"/>
  <c r="J77" i="2" s="1"/>
  <c r="BK456" i="2"/>
  <c r="J456" i="2"/>
  <c r="J80" i="2" s="1"/>
  <c r="BE108" i="3"/>
  <c r="BE112" i="3"/>
  <c r="BE121" i="3"/>
  <c r="BE97" i="4"/>
  <c r="BE101" i="4"/>
  <c r="BE105" i="4"/>
  <c r="BE109" i="4"/>
  <c r="BE113" i="4"/>
  <c r="BE117" i="4"/>
  <c r="BE118" i="4"/>
  <c r="BE123" i="4"/>
  <c r="BE125" i="4"/>
  <c r="BE127" i="4"/>
  <c r="BE133" i="4"/>
  <c r="BE137" i="4"/>
  <c r="BE138" i="4"/>
  <c r="BE140" i="4"/>
  <c r="BE111" i="5"/>
  <c r="BE112" i="5"/>
  <c r="BE114" i="5"/>
  <c r="BE119" i="5"/>
  <c r="BE123" i="5"/>
  <c r="BE124" i="5"/>
  <c r="BE130" i="5"/>
  <c r="BE136" i="5"/>
  <c r="BE138" i="5"/>
  <c r="BE141" i="5"/>
  <c r="BE143" i="5"/>
  <c r="BE144" i="5"/>
  <c r="BE146" i="5"/>
  <c r="BE151" i="5"/>
  <c r="BE153" i="5"/>
  <c r="BE156" i="5"/>
  <c r="BE157" i="5"/>
  <c r="BE158" i="5"/>
  <c r="BE159" i="5"/>
  <c r="BE161" i="5"/>
  <c r="BE163" i="5"/>
  <c r="BE165" i="5"/>
  <c r="BE168" i="5"/>
  <c r="BE171" i="5"/>
  <c r="BE172" i="5"/>
  <c r="BE175" i="5"/>
  <c r="BE183" i="5"/>
  <c r="BE191" i="5"/>
  <c r="BE192" i="5"/>
  <c r="BE193" i="5"/>
  <c r="BE195" i="5"/>
  <c r="BE197" i="5"/>
  <c r="BE203" i="5"/>
  <c r="BE206" i="5"/>
  <c r="BE209" i="5"/>
  <c r="BE210" i="5"/>
  <c r="BE212" i="5"/>
  <c r="BE215" i="5"/>
  <c r="BE216" i="5"/>
  <c r="BE225" i="5"/>
  <c r="BE235" i="5"/>
  <c r="BE236" i="5"/>
  <c r="BE239" i="5"/>
  <c r="BE240" i="5"/>
  <c r="BE242" i="5"/>
  <c r="BE245" i="5"/>
  <c r="BE246" i="5"/>
  <c r="BE247" i="5"/>
  <c r="BE250" i="5"/>
  <c r="BE251" i="5"/>
  <c r="BE253" i="5"/>
  <c r="BE257" i="5"/>
  <c r="BE258" i="5"/>
  <c r="BE260" i="5"/>
  <c r="BE261" i="5"/>
  <c r="BE265" i="5"/>
  <c r="BE266" i="5"/>
  <c r="BE269" i="5"/>
  <c r="BE273" i="5"/>
  <c r="BE277" i="5"/>
  <c r="BE280" i="5"/>
  <c r="BE282" i="5"/>
  <c r="BE284" i="5"/>
  <c r="BE286" i="5"/>
  <c r="BE289" i="5"/>
  <c r="BE292" i="5"/>
  <c r="BE294" i="5"/>
  <c r="BE297" i="5"/>
  <c r="BE298" i="5"/>
  <c r="BE300" i="5"/>
  <c r="BE302" i="5"/>
  <c r="BE306" i="5"/>
  <c r="BE308" i="5"/>
  <c r="BE310" i="5"/>
  <c r="BE317" i="5"/>
  <c r="BE320" i="5"/>
  <c r="BE322" i="5"/>
  <c r="BE323" i="5"/>
  <c r="BE324" i="5"/>
  <c r="BE326" i="5"/>
  <c r="BE328" i="5"/>
  <c r="BE332" i="5"/>
  <c r="BE333" i="5"/>
  <c r="F59" i="6"/>
  <c r="BE99" i="6"/>
  <c r="BE103" i="6"/>
  <c r="BE111" i="6"/>
  <c r="BE112" i="6"/>
  <c r="BE114" i="6"/>
  <c r="BE116" i="6"/>
  <c r="BE120" i="6"/>
  <c r="BE122" i="6"/>
  <c r="BE124" i="6"/>
  <c r="BE125" i="6"/>
  <c r="BE127" i="6"/>
  <c r="BE130" i="6"/>
  <c r="BE133" i="6"/>
  <c r="BE137" i="6"/>
  <c r="BE138" i="6"/>
  <c r="BE145" i="6"/>
  <c r="BE151" i="6"/>
  <c r="BE154" i="6"/>
  <c r="BE155" i="6"/>
  <c r="BE160" i="6"/>
  <c r="BE164" i="6"/>
  <c r="BE167" i="6"/>
  <c r="BE171" i="6"/>
  <c r="BE173" i="6"/>
  <c r="BE178" i="6"/>
  <c r="BE180" i="6"/>
  <c r="BE184" i="6"/>
  <c r="BE187" i="6"/>
  <c r="BE189" i="6"/>
  <c r="BE191" i="6"/>
  <c r="BE193" i="6"/>
  <c r="BE194" i="6"/>
  <c r="BE93" i="7"/>
  <c r="BE96" i="7"/>
  <c r="BE97" i="7"/>
  <c r="BE99" i="7"/>
  <c r="BE106" i="7"/>
  <c r="BE107" i="7"/>
  <c r="BE108" i="7"/>
  <c r="BE111" i="7"/>
  <c r="BE113" i="7"/>
  <c r="BE115" i="7"/>
  <c r="BE117" i="7"/>
  <c r="BE119" i="7"/>
  <c r="BE121" i="7"/>
  <c r="BE123" i="7"/>
  <c r="BK122" i="7"/>
  <c r="J122" i="7" s="1"/>
  <c r="J67" i="7" s="1"/>
  <c r="BE90" i="8"/>
  <c r="BE93" i="8"/>
  <c r="BE96" i="8"/>
  <c r="BE97" i="8"/>
  <c r="BE100" i="8"/>
  <c r="BE104" i="8"/>
  <c r="BE112" i="8"/>
  <c r="BE120" i="8"/>
  <c r="BE123" i="8"/>
  <c r="BE129" i="8"/>
  <c r="BE146" i="8"/>
  <c r="BE97" i="9"/>
  <c r="BE110" i="9"/>
  <c r="BE120" i="9"/>
  <c r="BE123" i="9"/>
  <c r="BE125" i="9"/>
  <c r="BE129" i="9"/>
  <c r="BE133" i="9"/>
  <c r="BE163" i="9"/>
  <c r="BE164" i="9"/>
  <c r="BE171" i="9"/>
  <c r="BE175" i="9"/>
  <c r="BE187" i="9"/>
  <c r="BE197" i="9"/>
  <c r="BE205" i="9"/>
  <c r="BE223" i="9"/>
  <c r="BE224" i="9"/>
  <c r="BE226" i="9"/>
  <c r="BE228" i="9"/>
  <c r="BK227" i="9"/>
  <c r="J227" i="9" s="1"/>
  <c r="J67" i="9" s="1"/>
  <c r="F55" i="10"/>
  <c r="BE90" i="10"/>
  <c r="BE103" i="10"/>
  <c r="BE104" i="10"/>
  <c r="BK105" i="10"/>
  <c r="J105" i="10" s="1"/>
  <c r="J64" i="10" s="1"/>
  <c r="J34" i="2"/>
  <c r="AW55" i="1"/>
  <c r="J36" i="4"/>
  <c r="AW58" i="1" s="1"/>
  <c r="F39" i="6"/>
  <c r="BD60" i="1"/>
  <c r="F35" i="8"/>
  <c r="BB62" i="1" s="1"/>
  <c r="F36" i="9"/>
  <c r="BC63" i="1"/>
  <c r="F36" i="3"/>
  <c r="BA57" i="1" s="1"/>
  <c r="F39" i="5"/>
  <c r="BD59" i="1"/>
  <c r="F38" i="7"/>
  <c r="BC61" i="1" s="1"/>
  <c r="F35" i="9"/>
  <c r="BB63" i="1"/>
  <c r="F35" i="2"/>
  <c r="BB55" i="1" s="1"/>
  <c r="F36" i="6"/>
  <c r="BA60" i="1"/>
  <c r="J34" i="8"/>
  <c r="AW62" i="1" s="1"/>
  <c r="F37" i="9"/>
  <c r="BD63" i="1"/>
  <c r="F37" i="2"/>
  <c r="BD55" i="1" s="1"/>
  <c r="F39" i="4"/>
  <c r="BD58" i="1"/>
  <c r="J36" i="6"/>
  <c r="AW60" i="1" s="1"/>
  <c r="F34" i="8"/>
  <c r="BA62" i="1"/>
  <c r="F34" i="9"/>
  <c r="BA63" i="1" s="1"/>
  <c r="F36" i="2"/>
  <c r="BC55" i="1"/>
  <c r="F36" i="8"/>
  <c r="BC62" i="1" s="1"/>
  <c r="F39" i="3"/>
  <c r="BD57" i="1"/>
  <c r="F38" i="6"/>
  <c r="BC60" i="1" s="1"/>
  <c r="F37" i="8"/>
  <c r="BD62" i="1"/>
  <c r="F36" i="5"/>
  <c r="BA59" i="1" s="1"/>
  <c r="F37" i="7"/>
  <c r="BB61" i="1"/>
  <c r="F34" i="10"/>
  <c r="BA64" i="1" s="1"/>
  <c r="F36" i="10"/>
  <c r="BC64" i="1"/>
  <c r="F37" i="4"/>
  <c r="BB58" i="1" s="1"/>
  <c r="F37" i="6"/>
  <c r="BB60" i="1"/>
  <c r="J36" i="7"/>
  <c r="AW61" i="1" s="1"/>
  <c r="J34" i="10"/>
  <c r="AW64" i="1"/>
  <c r="F37" i="10"/>
  <c r="BD64" i="1" s="1"/>
  <c r="J36" i="3"/>
  <c r="AW57" i="1"/>
  <c r="F38" i="4"/>
  <c r="BC58" i="1" s="1"/>
  <c r="J36" i="5"/>
  <c r="AW59" i="1"/>
  <c r="F39" i="7"/>
  <c r="BD61" i="1" s="1"/>
  <c r="J34" i="9"/>
  <c r="AW63" i="1"/>
  <c r="F35" i="10"/>
  <c r="BB64" i="1" s="1"/>
  <c r="AS54" i="1"/>
  <c r="F37" i="3"/>
  <c r="BB57" i="1"/>
  <c r="F37" i="5"/>
  <c r="BB59" i="1"/>
  <c r="F36" i="7"/>
  <c r="BA61" i="1"/>
  <c r="F34" i="2"/>
  <c r="BA55" i="1"/>
  <c r="F38" i="3"/>
  <c r="BC57" i="1"/>
  <c r="F36" i="4"/>
  <c r="BA58" i="1"/>
  <c r="F38" i="5"/>
  <c r="BC59" i="1"/>
  <c r="T98" i="9" l="1"/>
  <c r="R88" i="8"/>
  <c r="R87" i="8"/>
  <c r="R292" i="2"/>
  <c r="P104" i="2"/>
  <c r="R97" i="6"/>
  <c r="R96" i="6"/>
  <c r="R95" i="4"/>
  <c r="R94" i="4"/>
  <c r="T292" i="2"/>
  <c r="T88" i="9"/>
  <c r="T87" i="9" s="1"/>
  <c r="P88" i="9"/>
  <c r="P95" i="4"/>
  <c r="P94" i="4"/>
  <c r="AU58" i="1" s="1"/>
  <c r="R104" i="2"/>
  <c r="R103" i="2"/>
  <c r="P98" i="9"/>
  <c r="P88" i="8"/>
  <c r="P97" i="6"/>
  <c r="P96" i="6"/>
  <c r="AU60" i="1"/>
  <c r="BK88" i="8"/>
  <c r="P99" i="5"/>
  <c r="AU59" i="1"/>
  <c r="T85" i="10"/>
  <c r="T84" i="10" s="1"/>
  <c r="P85" i="10"/>
  <c r="P84" i="10"/>
  <c r="AU64" i="1"/>
  <c r="R98" i="9"/>
  <c r="T115" i="8"/>
  <c r="T97" i="6"/>
  <c r="T96" i="6"/>
  <c r="T95" i="4"/>
  <c r="T94" i="4"/>
  <c r="BK109" i="3"/>
  <c r="J109" i="3"/>
  <c r="J68" i="3" s="1"/>
  <c r="P292" i="2"/>
  <c r="BK104" i="2"/>
  <c r="J104" i="2"/>
  <c r="J60" i="2" s="1"/>
  <c r="R87" i="9"/>
  <c r="R99" i="5"/>
  <c r="BK90" i="7"/>
  <c r="J90" i="7" s="1"/>
  <c r="J64" i="7" s="1"/>
  <c r="T99" i="5"/>
  <c r="R109" i="3"/>
  <c r="R93" i="3" s="1"/>
  <c r="P115" i="8"/>
  <c r="T88" i="8"/>
  <c r="T87" i="8"/>
  <c r="T109" i="3"/>
  <c r="T93" i="3"/>
  <c r="T104" i="2"/>
  <c r="T103" i="2" s="1"/>
  <c r="T90" i="7"/>
  <c r="T89" i="7"/>
  <c r="BK292" i="2"/>
  <c r="J292" i="2" s="1"/>
  <c r="J70" i="2" s="1"/>
  <c r="BK528" i="2"/>
  <c r="J528" i="2"/>
  <c r="J82" i="2" s="1"/>
  <c r="BK94" i="3"/>
  <c r="J94" i="3"/>
  <c r="J64" i="3"/>
  <c r="J91" i="7"/>
  <c r="J65" i="7" s="1"/>
  <c r="BK98" i="9"/>
  <c r="J98" i="9"/>
  <c r="J63" i="9" s="1"/>
  <c r="J105" i="2"/>
  <c r="J61" i="2"/>
  <c r="J110" i="3"/>
  <c r="J69" i="3" s="1"/>
  <c r="BK95" i="4"/>
  <c r="BK134" i="4"/>
  <c r="BK94" i="4" s="1"/>
  <c r="J94" i="4" s="1"/>
  <c r="J32" i="4" s="1"/>
  <c r="AG58" i="1" s="1"/>
  <c r="AN58" i="1" s="1"/>
  <c r="BK104" i="5"/>
  <c r="BK99" i="5" s="1"/>
  <c r="J99" i="5" s="1"/>
  <c r="J63" i="5" s="1"/>
  <c r="BK97" i="6"/>
  <c r="J97" i="6"/>
  <c r="J64" i="6" s="1"/>
  <c r="J89" i="8"/>
  <c r="J61" i="8"/>
  <c r="BK115" i="8"/>
  <c r="J115" i="8" s="1"/>
  <c r="J65" i="8" s="1"/>
  <c r="BK88" i="9"/>
  <c r="J88" i="9"/>
  <c r="J60" i="9" s="1"/>
  <c r="BK100" i="5"/>
  <c r="BK85" i="10"/>
  <c r="BK84" i="10"/>
  <c r="J84" i="10"/>
  <c r="J35" i="3"/>
  <c r="AV57" i="1" s="1"/>
  <c r="AT57" i="1" s="1"/>
  <c r="F33" i="10"/>
  <c r="AZ64" i="1" s="1"/>
  <c r="BB56" i="1"/>
  <c r="AX56" i="1"/>
  <c r="F33" i="2"/>
  <c r="AZ55" i="1" s="1"/>
  <c r="BC56" i="1"/>
  <c r="AY56" i="1"/>
  <c r="F33" i="9"/>
  <c r="AZ63" i="1" s="1"/>
  <c r="J35" i="6"/>
  <c r="AV60" i="1"/>
  <c r="AT60" i="1"/>
  <c r="J33" i="8"/>
  <c r="AV62" i="1" s="1"/>
  <c r="AT62" i="1" s="1"/>
  <c r="J33" i="9"/>
  <c r="AV63" i="1" s="1"/>
  <c r="AT63" i="1" s="1"/>
  <c r="BD56" i="1"/>
  <c r="F35" i="3"/>
  <c r="AZ57" i="1" s="1"/>
  <c r="J35" i="4"/>
  <c r="AV58" i="1"/>
  <c r="AT58" i="1"/>
  <c r="F35" i="5"/>
  <c r="AZ59" i="1" s="1"/>
  <c r="J35" i="7"/>
  <c r="AV61" i="1"/>
  <c r="AT61" i="1"/>
  <c r="F35" i="6"/>
  <c r="AZ60" i="1"/>
  <c r="J35" i="5"/>
  <c r="AV59" i="1" s="1"/>
  <c r="AT59" i="1" s="1"/>
  <c r="J30" i="10"/>
  <c r="AG64" i="1"/>
  <c r="F33" i="8"/>
  <c r="AZ62" i="1"/>
  <c r="BA56" i="1"/>
  <c r="AW56" i="1"/>
  <c r="F35" i="4"/>
  <c r="AZ58" i="1"/>
  <c r="F35" i="7"/>
  <c r="AZ61" i="1"/>
  <c r="J33" i="2"/>
  <c r="AV55" i="1" s="1"/>
  <c r="AT55" i="1" s="1"/>
  <c r="J33" i="10"/>
  <c r="AV64" i="1"/>
  <c r="AT64" i="1"/>
  <c r="J134" i="4" l="1"/>
  <c r="J71" i="4" s="1"/>
  <c r="J104" i="5"/>
  <c r="J66" i="5" s="1"/>
  <c r="P87" i="8"/>
  <c r="AU62" i="1" s="1"/>
  <c r="BK87" i="8"/>
  <c r="J87" i="8"/>
  <c r="J30" i="8" s="1"/>
  <c r="AG62" i="1" s="1"/>
  <c r="AN62" i="1" s="1"/>
  <c r="P87" i="9"/>
  <c r="AU63" i="1" s="1"/>
  <c r="P103" i="2"/>
  <c r="AU55" i="1"/>
  <c r="J41" i="4"/>
  <c r="J39" i="10"/>
  <c r="BK103" i="2"/>
  <c r="J103" i="2"/>
  <c r="J59" i="2"/>
  <c r="J95" i="4"/>
  <c r="J64" i="4"/>
  <c r="BK89" i="7"/>
  <c r="J89" i="7"/>
  <c r="J63" i="7" s="1"/>
  <c r="J88" i="8"/>
  <c r="J60" i="8"/>
  <c r="BK87" i="9"/>
  <c r="J87" i="9" s="1"/>
  <c r="J59" i="9" s="1"/>
  <c r="J59" i="10"/>
  <c r="BK93" i="3"/>
  <c r="J93" i="3" s="1"/>
  <c r="J63" i="3" s="1"/>
  <c r="J63" i="4"/>
  <c r="J100" i="5"/>
  <c r="J64" i="5" s="1"/>
  <c r="BK96" i="6"/>
  <c r="J96" i="6"/>
  <c r="J32" i="6" s="1"/>
  <c r="AG60" i="1" s="1"/>
  <c r="AN60" i="1" s="1"/>
  <c r="J85" i="10"/>
  <c r="J60" i="10" s="1"/>
  <c r="BB54" i="1"/>
  <c r="AX54" i="1"/>
  <c r="BD54" i="1"/>
  <c r="W33" i="1" s="1"/>
  <c r="BC54" i="1"/>
  <c r="W32" i="1"/>
  <c r="BA54" i="1"/>
  <c r="W30" i="1" s="1"/>
  <c r="AN64" i="1"/>
  <c r="J32" i="5"/>
  <c r="AG59" i="1"/>
  <c r="AN59" i="1" s="1"/>
  <c r="AZ56" i="1"/>
  <c r="AV56" i="1"/>
  <c r="AT56" i="1"/>
  <c r="AU56" i="1"/>
  <c r="J41" i="5" l="1"/>
  <c r="J63" i="6"/>
  <c r="J39" i="8"/>
  <c r="J59" i="8"/>
  <c r="J41" i="6"/>
  <c r="AZ54" i="1"/>
  <c r="W29" i="1"/>
  <c r="AU54" i="1"/>
  <c r="AW54" i="1"/>
  <c r="AK30" i="1"/>
  <c r="W31" i="1"/>
  <c r="J30" i="9"/>
  <c r="AG63" i="1"/>
  <c r="AN63" i="1"/>
  <c r="AY54" i="1"/>
  <c r="J32" i="3"/>
  <c r="AG57" i="1"/>
  <c r="AN57" i="1"/>
  <c r="J30" i="2"/>
  <c r="AG55" i="1" s="1"/>
  <c r="J32" i="7"/>
  <c r="AG61" i="1"/>
  <c r="AN61" i="1"/>
  <c r="J41" i="7" l="1"/>
  <c r="AN55" i="1"/>
  <c r="J39" i="2"/>
  <c r="J39" i="9"/>
  <c r="J41" i="3"/>
  <c r="AG56" i="1"/>
  <c r="AN56" i="1"/>
  <c r="AV54" i="1"/>
  <c r="AK29" i="1"/>
  <c r="AG54" i="1" l="1"/>
  <c r="AK26" i="1"/>
  <c r="AK35" i="1"/>
  <c r="AT54" i="1"/>
  <c r="AN54" i="1" l="1"/>
</calcChain>
</file>

<file path=xl/sharedStrings.xml><?xml version="1.0" encoding="utf-8"?>
<sst xmlns="http://schemas.openxmlformats.org/spreadsheetml/2006/main" count="15477" uniqueCount="2813">
  <si>
    <t>Export Komplet</t>
  </si>
  <si>
    <t>VZ</t>
  </si>
  <si>
    <t>2.0</t>
  </si>
  <si>
    <t>ZAMOK</t>
  </si>
  <si>
    <t>False</t>
  </si>
  <si>
    <t>{0f8e18da-bd26-4554-8357-f15572755b26}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</si>
  <si>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</si>
  <si>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</si>
  <si>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</si>
  <si>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</si>
  <si>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</si>
  <si>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</si>
  <si>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</si>
  <si>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</si>
  <si>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20-20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</si>
  <si>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</si>
  <si>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</si>
  <si>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Šumperk ON - oprava VB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</si>
  <si>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</si>
  <si>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</si>
  <si>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</si>
  <si>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</si>
  <si>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</si>
  <si>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</si>
  <si>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</si>
  <si>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</si>
  <si>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</si>
  <si>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</si>
  <si>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</si>
  <si>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</si>
  <si>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</si>
  <si>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</si>
  <si>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</si>
  <si>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</si>
  <si>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</si>
  <si>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</si>
  <si>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</si>
  <si>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</si>
  <si>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</si>
  <si>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</si>
  <si>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</si>
  <si>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</si>
  <si>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</si>
  <si>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</si>
  <si>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</si>
  <si>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</si>
  <si>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</si>
  <si>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</si>
  <si>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</si>
  <si>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</si>
  <si>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</si>
  <si>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</si>
  <si>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</si>
  <si>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</si>
  <si>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</si>
  <si>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</si>
  <si>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</si>
  <si>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</si>
  <si>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</si>
  <si>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</si>
  <si>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</si>
  <si>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</si>
  <si>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</si>
  <si>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</si>
  <si>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</si>
  <si>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</si>
  <si>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</si>
  <si>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</si>
  <si>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</si>
  <si>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</si>
  <si>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</si>
  <si>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</si>
  <si>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</si>
  <si>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</si>
  <si>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</si>
  <si>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</si>
  <si>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</si>
  <si>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{c9407228-7363-4786-85a2-16508b3c268b}</t>
  </si>
  <si>
    <t>2</t>
  </si>
  <si>
    <t>SO02</t>
  </si>
  <si>
    <t>Vytápění, ZTI</t>
  </si>
  <si>
    <t>{9459b893-318b-4d82-901a-17a676dac5a1}</t>
  </si>
  <si>
    <t>01</t>
  </si>
  <si>
    <t>Stavební část - kotelna</t>
  </si>
  <si>
    <t>Soupis</t>
  </si>
  <si>
    <t>{89eabe48-2412-48f8-b11d-1e78e7af4add}</t>
  </si>
  <si>
    <t>02</t>
  </si>
  <si>
    <t>Demontáž kotelny</t>
  </si>
  <si>
    <t>{207a807d-eda6-41da-aa13-e8aa5cec3706}</t>
  </si>
  <si>
    <t>03</t>
  </si>
  <si>
    <t>Zdravotně technické instalace</t>
  </si>
  <si>
    <t>{0564aa8f-6486-4e91-bc49-4d84670bd625}</t>
  </si>
  <si>
    <t>04</t>
  </si>
  <si>
    <t>Vytápění</t>
  </si>
  <si>
    <t>{90fda28a-2b8b-4d43-a95e-99ef1b86fe51}</t>
  </si>
  <si>
    <t>05</t>
  </si>
  <si>
    <t>MaR</t>
  </si>
  <si>
    <t>{b3c025ea-9ac7-4e93-be05-03881762f266}</t>
  </si>
  <si>
    <t>SO03</t>
  </si>
  <si>
    <t>Oprava fasády</t>
  </si>
  <si>
    <t>{8d638f0f-1c7c-40ed-ad20-449625f092b4}</t>
  </si>
  <si>
    <t>SO04</t>
  </si>
  <si>
    <t>Elektroinstalace</t>
  </si>
  <si>
    <t>{b50a07e3-8e70-46d8-ab99-61e5abdb7400}</t>
  </si>
  <si>
    <t>SO05</t>
  </si>
  <si>
    <t>VRN</t>
  </si>
  <si>
    <t>{8ce8d52c-9606-449b-b8dc-b978fc4d9669}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</si>
  <si>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</si>
  <si>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</si>
  <si>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</si>
  <si>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</si>
  <si>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</si>
  <si>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</si>
  <si>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</si>
  <si>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</si>
  <si>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</si>
  <si>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</si>
  <si>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</si>
  <si>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</si>
  <si>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</si>
  <si>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</si>
  <si>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</si>
  <si>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</si>
  <si>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</si>
  <si>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</si>
  <si>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</si>
  <si>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</si>
  <si>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</si>
  <si>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</si>
  <si>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</si>
  <si>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</si>
  <si>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</si>
  <si>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</si>
  <si>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</si>
  <si>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</si>
  <si>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příprava, malby, tmelení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</si>
  <si>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</si>
  <si>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</si>
  <si>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</si>
  <si>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</si>
  <si>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</si>
  <si>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</si>
  <si>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</si>
  <si>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</si>
  <si>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</si>
  <si>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</si>
  <si>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</si>
  <si>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</si>
  <si>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</si>
  <si>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</si>
  <si>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</si>
  <si>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</si>
  <si>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</si>
  <si>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</si>
  <si>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</si>
  <si>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</si>
  <si>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113106022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</si>
  <si>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kamenných dlaždic nebo desek</t>
  </si>
  <si>
    <t>m2</t>
  </si>
  <si>
    <t>CS ÚRS 2020 01</t>
  </si>
  <si>
    <t>4</t>
  </si>
  <si>
    <t>-1058103961</t>
  </si>
  <si>
    <t>VV</t>
  </si>
  <si>
    <t>"rampa vstup</t>
  </si>
  <si>
    <t>1,36*9,4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</si>
  <si>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</si>
  <si>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</si>
  <si>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650110342</t>
  </si>
  <si>
    <t>"rampa</t>
  </si>
  <si>
    <t>1,36*4,0+(14,5+1,7*2)*0,5</t>
  </si>
  <si>
    <t>"vstup z ulice</t>
  </si>
  <si>
    <t>0,4*3,5</t>
  </si>
  <si>
    <t>"napojení dešťové kanalizace</t>
  </si>
  <si>
    <t>7*0,6*4,0</t>
  </si>
  <si>
    <t>Součet</t>
  </si>
  <si>
    <t>3</t>
  </si>
  <si>
    <t>132212112</t>
  </si>
  <si>
    <t>Hloubení rýh šířky do 800 mm ručně zapažených i nezapažených, s urovnáním dna do předepsaného profilu a spádu v hornině třídy těžitelnosti I skupiny 3 nesoudržných</t>
  </si>
  <si>
    <t>m3</t>
  </si>
  <si>
    <t>-297822122</t>
  </si>
  <si>
    <t>0,4*0,3*3,5</t>
  </si>
  <si>
    <t>7*(0,5*1,3*4,0)</t>
  </si>
  <si>
    <t>174111101</t>
  </si>
  <si>
    <t>Zásyp sypaninou z jakékoliv horniny ručně s uložením výkopku ve vrstvách se zhutněním jam, šachet, rýh nebo kolem objektů v těchto vykopávkách</t>
  </si>
  <si>
    <t>-327952118</t>
  </si>
  <si>
    <t>Zakládání</t>
  </si>
  <si>
    <t>5</t>
  </si>
  <si>
    <t>279113135</t>
  </si>
  <si>
    <t>Základové zdi z tvárnic ztraceného bednění včetně výplně z betonu bez zvláštních nároků na vliv prostředí třídy C 16/20, tloušťky zdiva přes 300 do 400 mm</t>
  </si>
  <si>
    <t>-313112340</t>
  </si>
  <si>
    <t>"základ schodiště vstup</t>
  </si>
  <si>
    <t>14,5*1,25</t>
  </si>
  <si>
    <t>Svislé a kompletní konstrukce</t>
  </si>
  <si>
    <t>6</t>
  </si>
  <si>
    <t>310217851</t>
  </si>
  <si>
    <t>Zazdívka otvorů ve zdivu nadzákladovém kamenem plochy do 0,25 m2 , ve zdi tl. do 450 mm</t>
  </si>
  <si>
    <t>kus</t>
  </si>
  <si>
    <t>1038051301</t>
  </si>
  <si>
    <t>"1NP - ZTI</t>
  </si>
  <si>
    <t xml:space="preserve">"1NP ÚT </t>
  </si>
  <si>
    <t>"2NP - ZTI</t>
  </si>
  <si>
    <t>7</t>
  </si>
  <si>
    <t>310217861</t>
  </si>
  <si>
    <t>Zazdívka otvorů ve zdivu nadzákladovém kamenem plochy do 0,25 m2 , ve zdi tl. přes 450 do 600 mm</t>
  </si>
  <si>
    <t>-1060638315</t>
  </si>
  <si>
    <t>"ZTI - 1NP</t>
  </si>
  <si>
    <t>"ÚT - 1NP</t>
  </si>
  <si>
    <t>8</t>
  </si>
  <si>
    <t>310236241</t>
  </si>
  <si>
    <t>Zazdívka otvorů ve zdivu nadzákladovém cihlami pálenými plochy přes 0,0225 m2 do 0,09 m2, ve zdi tl. do 300 mm</t>
  </si>
  <si>
    <t>-1313529382</t>
  </si>
  <si>
    <t>10</t>
  </si>
  <si>
    <t xml:space="preserve">"ZTI - 2NP </t>
  </si>
  <si>
    <t>9</t>
  </si>
  <si>
    <t>310236251</t>
  </si>
  <si>
    <t>Zazdívka otvorů ve zdivu nadzákladovém cihlami pálenými plochy přes 0,0225 m2 do 0,09 m2, ve zdi tl. přes 300 do 450 mm</t>
  </si>
  <si>
    <t>157923318</t>
  </si>
  <si>
    <t>"ÚT - 2NP</t>
  </si>
  <si>
    <t>342272225.XLA</t>
  </si>
  <si>
    <t>Příčka z tvárnic Ytong Klasik 100 na tenkovrstvou maltu tl 100 mm</t>
  </si>
  <si>
    <t>735812015</t>
  </si>
  <si>
    <t>"WC</t>
  </si>
  <si>
    <t>3,1*3,0+3,4*3,0+1,15*3,0*2</t>
  </si>
  <si>
    <t>11</t>
  </si>
  <si>
    <t>346272236.XLA</t>
  </si>
  <si>
    <t>Přizdívka z tvárnic Ytong Klasik tl 100 mm</t>
  </si>
  <si>
    <t>-321968020</t>
  </si>
  <si>
    <t>0,5*2,0+0,65*2,0</t>
  </si>
  <si>
    <t>Vodorovné konstrukce</t>
  </si>
  <si>
    <t>12</t>
  </si>
  <si>
    <t>411386621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</si>
  <si>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</si>
  <si>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1876865461</t>
  </si>
  <si>
    <t>6 "ZTI</t>
  </si>
  <si>
    <t>Úpravy povrchů, podlahy a osazování výplní</t>
  </si>
  <si>
    <t>13</t>
  </si>
  <si>
    <t>611315422</t>
  </si>
  <si>
    <t>Oprava vápenné omítky vnitřních ploch štukové dvouvrstvé, tloušťky do 20 mm a tloušťky štuku do 3 mm stropů, v rozsahu opravované plochy přes 10 do 30%</t>
  </si>
  <si>
    <t>-1043327424</t>
  </si>
  <si>
    <t>"oprava stropu chodba vestibul</t>
  </si>
  <si>
    <t>128,0</t>
  </si>
  <si>
    <t>14</t>
  </si>
  <si>
    <t>612131121</t>
  </si>
  <si>
    <t>Podkladní a spojovací vrstva vnitřních omítaných ploch penetrace akrylát-silikonová nanášená ručně stěn</t>
  </si>
  <si>
    <t>-277760706</t>
  </si>
  <si>
    <t>3,25*(2*(1,45+5,1)+2*(2,2+3,1)+2*(1,6+1,08)+2*(1,4+1,08)+2*(1,75+3,1))</t>
  </si>
  <si>
    <t>3,25*(2*(1,45*5,1)+2*(3,4+1,85)+(2*(0,95*1,15))*2+2*(1,4+1,15)+2*(1,85+3,1))</t>
  </si>
  <si>
    <t>2,68*3,5-(0,8*1,97*2)</t>
  </si>
  <si>
    <t>"Koupelna 2NP</t>
  </si>
  <si>
    <t>1,25*(2*4,0+2*1,52)+1,25*(4,0*2+1,8*2)+1,25*(1,35*2+1,0*2)+1,25*(1,9*2+1,0*2)</t>
  </si>
  <si>
    <t>612142001</t>
  </si>
  <si>
    <t>Potažení vnitřních ploch pletivem v ploše nebo pruzích, na plném podkladu sklovláknitým vtlačením do tmelu stěn</t>
  </si>
  <si>
    <t>2134514675</t>
  </si>
  <si>
    <t>3,1*2*3,0+3,4*2*3,0+1,15*3,0*4</t>
  </si>
  <si>
    <t>"převázání materiálů po změně dipozic</t>
  </si>
  <si>
    <t>45,0</t>
  </si>
  <si>
    <t>16</t>
  </si>
  <si>
    <t>612311131</t>
  </si>
  <si>
    <t>Potažení vnitřních ploch štukem tloušťky do 3 mm svislých konstrukcí stěn</t>
  </si>
  <si>
    <t>-2071163406</t>
  </si>
  <si>
    <t>1,25*(2*(1,45+5,1)+2*(2,2+3,1)+2*(1,6+1,08)+2*(1,4+1,08)+2*(1,75+3,1))</t>
  </si>
  <si>
    <t>1,25*(2*(1,45*5,1)+2*(3,4+1,85)+(2*(0,95*1,15))*2+2*(1,4+1,15)+2*(1,85+3,1))</t>
  </si>
  <si>
    <t>"koupelna 2NP</t>
  </si>
  <si>
    <t>"ZTI, vytápění - oprava omítek</t>
  </si>
  <si>
    <t>143,5</t>
  </si>
  <si>
    <t>17</t>
  </si>
  <si>
    <t>612315422</t>
  </si>
  <si>
    <t>Oprava vápenné omítky vnitřních ploch štukové dvouvrstvé, tloušťky do 20 mm a tloušťky štuku do 3 mm stěn, v rozsahu opravované plochy přes 10 do 30%</t>
  </si>
  <si>
    <t>-310181416</t>
  </si>
  <si>
    <t>"oprava omítky stěny - vestibul</t>
  </si>
  <si>
    <t>232,21</t>
  </si>
  <si>
    <t>18</t>
  </si>
  <si>
    <t>612325221</t>
  </si>
  <si>
    <t>Vápenocementová omítka jednotlivých malých ploch štuková na stěnách, plochy jednotlivě do 0,09 m2</t>
  </si>
  <si>
    <t>-1392344152</t>
  </si>
  <si>
    <t>45" ZTI</t>
  </si>
  <si>
    <t>19</t>
  </si>
  <si>
    <t>612325222</t>
  </si>
  <si>
    <t>Vápenocementová omítka jednotlivých malých ploch štuková na stěnách, plochy jednotlivě přes 0,09 do 0,25 m2</t>
  </si>
  <si>
    <t>-1950516745</t>
  </si>
  <si>
    <t>23 "ZTI</t>
  </si>
  <si>
    <t>20</t>
  </si>
  <si>
    <t>619991001</t>
  </si>
  <si>
    <t>Zakrytí vnitřních ploch před znečištěním včetně pozdějšího odkrytí podlah fólií přilepenou lepící páskou</t>
  </si>
  <si>
    <t>922133064</t>
  </si>
  <si>
    <t>632450134</t>
  </si>
  <si>
    <t>Potěr cementový vyrovnávací ze suchých směsí v ploše o průměrné (střední) tl. přes 40 do 50 mm</t>
  </si>
  <si>
    <t>628394852</t>
  </si>
  <si>
    <t>"viz. bourání cem. potěrů</t>
  </si>
  <si>
    <t>65,64</t>
  </si>
  <si>
    <t>22</t>
  </si>
  <si>
    <t>642942111</t>
  </si>
  <si>
    <t>Osazování zárubní nebo rámů kovových dveřních lisovaných nebo z úhelníků bez dveřních křídel na cementovou maltu, plochy otvoru do 2,5 m2</t>
  </si>
  <si>
    <t>860369667</t>
  </si>
  <si>
    <t>"dveře WC</t>
  </si>
  <si>
    <t>23</t>
  </si>
  <si>
    <t>M</t>
  </si>
  <si>
    <t>55331350</t>
  </si>
  <si>
    <t>zárubeň ocelová pro běžné zdění a pórobeton 100 levá/pravá 800</t>
  </si>
  <si>
    <t>-1782408466</t>
  </si>
  <si>
    <t>24</t>
  </si>
  <si>
    <t>55331352</t>
  </si>
  <si>
    <t>zárubeň ocelová pro běžné zdění a pórobeton 100 levá/pravá 900</t>
  </si>
  <si>
    <t>933723913</t>
  </si>
  <si>
    <t>Trubní vedení</t>
  </si>
  <si>
    <t>25</t>
  </si>
  <si>
    <t>830311811</t>
  </si>
  <si>
    <t>Bourání stávajícího potrubí z kameninových trub v otevřeném výkopu DN do 150</t>
  </si>
  <si>
    <t>m</t>
  </si>
  <si>
    <t>1377581474</t>
  </si>
  <si>
    <t>"nové napojení dešťové kanalizace</t>
  </si>
  <si>
    <t>7*4,0</t>
  </si>
  <si>
    <t>26</t>
  </si>
  <si>
    <t>877265271</t>
  </si>
  <si>
    <t>Montáž tvarovek na kanalizačním potrubí z trub z plastu z tvrdého PVC nebo z polypropylenu v otevřeném výkopu lapačů střešních splavenin DN 100</t>
  </si>
  <si>
    <t>-1363969549</t>
  </si>
  <si>
    <t>27</t>
  </si>
  <si>
    <t>55244101</t>
  </si>
  <si>
    <t>lapač litinový střešních splavenin DN 125</t>
  </si>
  <si>
    <t>910164786</t>
  </si>
  <si>
    <t>Ostatní konstrukce a práce, bourání</t>
  </si>
  <si>
    <t>28</t>
  </si>
  <si>
    <t>946111114</t>
  </si>
  <si>
    <t>Montáž pojízdných věží trubkových nebo dílcových s maximálním zatížením podlahy do 200 kg/m2 šířky od 0,6 do 0,9 m, délky do 3,2 m, výšky přes 3,5 m do 4,5 m</t>
  </si>
  <si>
    <t>1377708148</t>
  </si>
  <si>
    <t>29</t>
  </si>
  <si>
    <t>946111214</t>
  </si>
  <si>
    <t>Montáž pojízdných věží trubkových nebo dílcových s maximálním zatížením podlahy do 200 kg/m2 Příplatek za první a každý další den použití pojízdného lešení k ceně -1114</t>
  </si>
  <si>
    <t>-662054862</t>
  </si>
  <si>
    <t>6*2</t>
  </si>
  <si>
    <t>30</t>
  </si>
  <si>
    <t>946111814</t>
  </si>
  <si>
    <t>Demontáž pojízdných věží trubkových nebo dílcových s maximálním zatížením podlahy do 200 kg/m2 šířky od 0,6 do 0,9 m, délky do 3,2 m, výšky přes 3,5 m do 4,5 m</t>
  </si>
  <si>
    <t>1273359189</t>
  </si>
  <si>
    <t>31</t>
  </si>
  <si>
    <t>952901111</t>
  </si>
  <si>
    <t>Vyčištění budov nebo objektů před předáním do užívání budov bytové nebo občanské výstavby, světlé výšky podlaží do 4 m</t>
  </si>
  <si>
    <t>1696557871</t>
  </si>
  <si>
    <t>"Stavebí úklid</t>
  </si>
  <si>
    <t>380,5</t>
  </si>
  <si>
    <t>32</t>
  </si>
  <si>
    <t>961044111</t>
  </si>
  <si>
    <t>Bourání základů z betonu prostého</t>
  </si>
  <si>
    <t>1049935844</t>
  </si>
  <si>
    <t>0,5*0,34*14,0</t>
  </si>
  <si>
    <t>33</t>
  </si>
  <si>
    <t>962031133</t>
  </si>
  <si>
    <t>Bourání příček z cihel, tvárnic nebo příčkovek z cihel pálených, plných nebo dutých na maltu vápennou nebo vápenocementovou, tl. do 150 mm</t>
  </si>
  <si>
    <t>-43541734</t>
  </si>
  <si>
    <t>"změna dispozice WC</t>
  </si>
  <si>
    <t>(1,75*2,75-0,8*2,0)+(1,4*2,75-0,8*2,0)+2,75*(1,85+2,1+3,4+1,25)-(0,8*2,0*2+0,9*2,0)+0,9*2,0</t>
  </si>
  <si>
    <t>34</t>
  </si>
  <si>
    <t>965045112</t>
  </si>
  <si>
    <t>Bourání potěrů tl. do 50 mm cementových nebo pískocementových, plochy do 4 m2</t>
  </si>
  <si>
    <t>1712543094</t>
  </si>
  <si>
    <t>"čistící zóna</t>
  </si>
  <si>
    <t>9,0*2,0</t>
  </si>
  <si>
    <t>"wc</t>
  </si>
  <si>
    <t>30,96</t>
  </si>
  <si>
    <t>16,68</t>
  </si>
  <si>
    <t>35</t>
  </si>
  <si>
    <t>965081223</t>
  </si>
  <si>
    <t>Bourání podlah z dlaždic bez podkladního lože nebo mazaniny, s jakoukoliv výplní spár keramických nebo xylolitových tl. přes 10 mm plochy přes 1 m2</t>
  </si>
  <si>
    <t>315162919</t>
  </si>
  <si>
    <t>5,25*3,1+1,85*5,1+5,25</t>
  </si>
  <si>
    <t>"pošta</t>
  </si>
  <si>
    <t>1,6*2,0</t>
  </si>
  <si>
    <t>4,0*1,52+4,0*1,8+3,4*1,0</t>
  </si>
  <si>
    <t>36</t>
  </si>
  <si>
    <t>968062456</t>
  </si>
  <si>
    <t>Vybourání dřevěných rámů oken s křídly, dveřních zárubní, vrat, stěn, ostění nebo obkladů dveřních zárubní, plochy přes 2 m2</t>
  </si>
  <si>
    <t>686448343</t>
  </si>
  <si>
    <t>"vstup vestibul</t>
  </si>
  <si>
    <t>5*1,85*3,95</t>
  </si>
  <si>
    <t>"portál nástupiště</t>
  </si>
  <si>
    <t>1,85*3,95</t>
  </si>
  <si>
    <t>"vstup kadeřnicví</t>
  </si>
  <si>
    <t>0,9*2,4</t>
  </si>
  <si>
    <t>37</t>
  </si>
  <si>
    <t>968072455</t>
  </si>
  <si>
    <t>Vybourání kovových rámů oken s křídly, dveřních zárubní, vrat, stěn, ostění nebo obkladů dveřních zárubní, plochy do 2 m2</t>
  </si>
  <si>
    <t>356445916</t>
  </si>
  <si>
    <t>"Wc</t>
  </si>
  <si>
    <t>5*0,8*2,0+5*0,9*2,0</t>
  </si>
  <si>
    <t>38</t>
  </si>
  <si>
    <t>971033131</t>
  </si>
  <si>
    <t>Vybourání otvorů ve zdivu základovém nebo nadzákladovém z cihel, tvárnic, příčkovek z cihel pálených na maltu vápennou nebo vápenocementovou průměru profilu do 60 mm, tl. do 150 mm</t>
  </si>
  <si>
    <t>135211857</t>
  </si>
  <si>
    <t>21"ZTI 1NP</t>
  </si>
  <si>
    <t>21"ZTI 2NP</t>
  </si>
  <si>
    <t>39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</si>
  <si>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</si>
  <si>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</si>
  <si>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1955626862</t>
  </si>
  <si>
    <t>22"ZTI 1NP</t>
  </si>
  <si>
    <t>40</t>
  </si>
  <si>
    <t>971033161</t>
  </si>
  <si>
    <t>Vybourání otvorů ve zdivu základovém nebo nadzákladovém z cihel, tvárnic, příčkovek z cihel pálených na maltu vápennou nebo vápenocementovou průměru profilu do 60 mm, tl. do 600 mm</t>
  </si>
  <si>
    <t>77353199</t>
  </si>
  <si>
    <t>6 "ZTI 1NP</t>
  </si>
  <si>
    <t>4"ÚT 1NP</t>
  </si>
  <si>
    <t>41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</si>
  <si>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</si>
  <si>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</si>
  <si>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1730807928</t>
  </si>
  <si>
    <t>6"ZTI 2NP</t>
  </si>
  <si>
    <t>42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</si>
  <si>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</si>
  <si>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</si>
  <si>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72060671</t>
  </si>
  <si>
    <t>12"ZTI 1NP</t>
  </si>
  <si>
    <t>43</t>
  </si>
  <si>
    <t>971033261</t>
  </si>
  <si>
    <t>Vybourání otvorů ve zdivu základovém nebo nadzákladovém z cihel, tvárnic, příčkovek z cihel pálených na maltu vápennou nebo vápenocementovou plochy do 0,0225 m2, tl. do 600 mm</t>
  </si>
  <si>
    <t>-914728580</t>
  </si>
  <si>
    <t>19"ZTI 1NP</t>
  </si>
  <si>
    <t>17"ÚT 1NP</t>
  </si>
  <si>
    <t>44</t>
  </si>
  <si>
    <t>971042141</t>
  </si>
  <si>
    <t>Vybourání otvorů v betonových příčkách a zdech základových nebo nadzákladových průměru profilu do 60 mm, tl. do 300 mm</t>
  </si>
  <si>
    <t>-1720586761</t>
  </si>
  <si>
    <t>15"ZTI 1NP</t>
  </si>
  <si>
    <t>45</t>
  </si>
  <si>
    <t>974031165</t>
  </si>
  <si>
    <t>Vysekání rýh ve zdivu cihelném na maltu vápennou nebo vápenocementovou do hl. 150 mm a šířky do 200 mm</t>
  </si>
  <si>
    <t>-1317847586</t>
  </si>
  <si>
    <t>70 "ZTI</t>
  </si>
  <si>
    <t>997</t>
  </si>
  <si>
    <t>Přesun sutě</t>
  </si>
  <si>
    <t>46</t>
  </si>
  <si>
    <t>997013212</t>
  </si>
  <si>
    <t>Vnitrostaveništní doprava suti a vybouraných hmot vodorovně do 50 m svisle ručně pro budovy a haly výšky přes 6 do 9 m</t>
  </si>
  <si>
    <t>t</t>
  </si>
  <si>
    <t>-211067383</t>
  </si>
  <si>
    <t>47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</si>
  <si>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</si>
  <si>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</si>
  <si>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-985320883</t>
  </si>
  <si>
    <t>49,143*2</t>
  </si>
  <si>
    <t>48</t>
  </si>
  <si>
    <t>997013501</t>
  </si>
  <si>
    <t>Odvoz suti a vybouraných hmot na skládku nebo meziskládku se složením, na vzdálenost do 1 km</t>
  </si>
  <si>
    <t>-451300523</t>
  </si>
  <si>
    <t>49</t>
  </si>
  <si>
    <t>997013509</t>
  </si>
  <si>
    <t>Odvoz suti a vybouraných hmot na skládku nebo meziskládku se složením, na vzdálenost Příplatek k ceně za každý další i započatý 1 km přes 1 km</t>
  </si>
  <si>
    <t>1270835516</t>
  </si>
  <si>
    <t>49,143*30</t>
  </si>
  <si>
    <t>50</t>
  </si>
  <si>
    <t>997013631</t>
  </si>
  <si>
    <t>Poplatek za uložení stavebního odpadu na skládce (skládkovné) směsného stavebního a demoličního zatříděného do Katalogu odpadů pod kódem 17 09 04</t>
  </si>
  <si>
    <t>1992309405</t>
  </si>
  <si>
    <t>998</t>
  </si>
  <si>
    <t>Přesun hmot</t>
  </si>
  <si>
    <t>51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</si>
  <si>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</si>
  <si>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</si>
  <si>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1375553333</t>
  </si>
  <si>
    <t>PSV</t>
  </si>
  <si>
    <t>Práce a dodávky PSV</t>
  </si>
  <si>
    <t>751</t>
  </si>
  <si>
    <t>Vzduchotechnika</t>
  </si>
  <si>
    <t>52</t>
  </si>
  <si>
    <t>751122092</t>
  </si>
  <si>
    <t>Montáž ventilátoru radiálního nízkotlakého potrubního základního do kruhového potrubí, průměru přes 100 do 200 mm</t>
  </si>
  <si>
    <t>-1522474942</t>
  </si>
  <si>
    <t>"Wc ženy</t>
  </si>
  <si>
    <t xml:space="preserve">"wc muži </t>
  </si>
  <si>
    <t>"wc inv.</t>
  </si>
  <si>
    <t>53</t>
  </si>
  <si>
    <t>54233103</t>
  </si>
  <si>
    <t>ventilátor radiální malý plastový CB 100 H snímač vlhkosti a časový</t>
  </si>
  <si>
    <t>-314311204</t>
  </si>
  <si>
    <t>54</t>
  </si>
  <si>
    <t>751322011</t>
  </si>
  <si>
    <t>Montáž talířových ventilů, anemostatů, dýz talířového ventilu, průměru do 100 mm</t>
  </si>
  <si>
    <t>2090701612</t>
  </si>
  <si>
    <t>55</t>
  </si>
  <si>
    <t>75100R01</t>
  </si>
  <si>
    <t>Kovový ventil přívodní 100</t>
  </si>
  <si>
    <t>1608171372</t>
  </si>
  <si>
    <t>56</t>
  </si>
  <si>
    <t>751510041</t>
  </si>
  <si>
    <t>Vzduchotechnické potrubí z pozinkovaného plechu kruhové, trouba spirálně vinutá bez příruby, průměru do 100 mm</t>
  </si>
  <si>
    <t>-49275873</t>
  </si>
  <si>
    <t>57</t>
  </si>
  <si>
    <t>7515147.R</t>
  </si>
  <si>
    <t xml:space="preserve">D+M oplechování prostupu střešní krytinou </t>
  </si>
  <si>
    <t>492650556</t>
  </si>
  <si>
    <t>"demontáž stávající krytiny, vyřezání prostupu, zajištění proti zatečení, výroba a montáž oplechování prostupu</t>
  </si>
  <si>
    <t>58</t>
  </si>
  <si>
    <t>751514761</t>
  </si>
  <si>
    <t>Montáž protidešťové stříšky nebo výfukové hlavice do plechového potrubí kruhové s přírubou, průměru do 100 mm</t>
  </si>
  <si>
    <t>16461932</t>
  </si>
  <si>
    <t>59</t>
  </si>
  <si>
    <t>42981260</t>
  </si>
  <si>
    <t>hlavice výfuková Pz VZT D 100mm</t>
  </si>
  <si>
    <t>-95884898</t>
  </si>
  <si>
    <t>60</t>
  </si>
  <si>
    <t>751537011</t>
  </si>
  <si>
    <t>Montáž kruhového potrubí ohebného neizolovaného z Al laminátové hadice, průměru do 100 mm</t>
  </si>
  <si>
    <t>368647728</t>
  </si>
  <si>
    <t>61</t>
  </si>
  <si>
    <t>75100R02</t>
  </si>
  <si>
    <t>Flexo hadice 100</t>
  </si>
  <si>
    <t>-803438993</t>
  </si>
  <si>
    <t>62</t>
  </si>
  <si>
    <t>751572031</t>
  </si>
  <si>
    <t>Závěs kruhového potrubí na montovanou konstrukci z nosníku, kotvenou do betonu průměru potrubí do 100 mm</t>
  </si>
  <si>
    <t>-1134855103</t>
  </si>
  <si>
    <t>63</t>
  </si>
  <si>
    <t>75100R03</t>
  </si>
  <si>
    <t>Montážní a spojovací materiál, těsnící materiál</t>
  </si>
  <si>
    <t>kg</t>
  </si>
  <si>
    <t>251284083</t>
  </si>
  <si>
    <t>64</t>
  </si>
  <si>
    <t>75100R04</t>
  </si>
  <si>
    <t>Zkoušky zařízení VZT</t>
  </si>
  <si>
    <t>hod</t>
  </si>
  <si>
    <t>-497548706</t>
  </si>
  <si>
    <t>763</t>
  </si>
  <si>
    <t>Konstrukce suché výstavby</t>
  </si>
  <si>
    <t>65</t>
  </si>
  <si>
    <t>763101854</t>
  </si>
  <si>
    <t>Vyřezání otvoru v sádrokartonové desce v podhledech nebo podkrovích s jednoduchým opláštěním velikosti otvoru přes 0,05 do 0,10 m2</t>
  </si>
  <si>
    <t>1394709973</t>
  </si>
  <si>
    <t>22 "ZTI</t>
  </si>
  <si>
    <t>66</t>
  </si>
  <si>
    <t>763131451</t>
  </si>
  <si>
    <t>Podhled ze sádrokartonových desek dvouvrstvá zavěšená spodní konstrukce z ocelových profilů CD, UD jednoduše opláštěná deskou impregnovanou H2, tl. 12,5 mm, bez izolace</t>
  </si>
  <si>
    <t>-1491017129</t>
  </si>
  <si>
    <t>67</t>
  </si>
  <si>
    <t>763131821</t>
  </si>
  <si>
    <t>Demontáž podhledu nebo samostatného požárního předělu ze sádrokartonových desek s nosnou konstrukcí dvouvrstvou z ocelových profilů, opláštění jednoduché</t>
  </si>
  <si>
    <t>316138301</t>
  </si>
  <si>
    <t>68</t>
  </si>
  <si>
    <t>763172313</t>
  </si>
  <si>
    <t>Instalační technika pro konstrukce ze sádrokartonových desek montáž revizních dvířek velikost 400 x 400 mm</t>
  </si>
  <si>
    <t>-1779474453</t>
  </si>
  <si>
    <t>69</t>
  </si>
  <si>
    <t>59030712</t>
  </si>
  <si>
    <t>dvířka revizní s automatickým zámkem 400x400mm</t>
  </si>
  <si>
    <t>-699287100</t>
  </si>
  <si>
    <t>70</t>
  </si>
  <si>
    <t>763411116</t>
  </si>
  <si>
    <t>Sanitární příčky vhodné do mokrého prostředí dělící z kompaktních desek tl. 13 mm</t>
  </si>
  <si>
    <t>-21705553</t>
  </si>
  <si>
    <t>"WC ženy</t>
  </si>
  <si>
    <t>3,4*2,5+1,15*2,5</t>
  </si>
  <si>
    <t>71</t>
  </si>
  <si>
    <t>763411126</t>
  </si>
  <si>
    <t>Sanitární příčky vhodné do mokrého prostředí dveře vnitřní do sanitárních příček šířky do 800 mm, výšky do 2 000 mm z kompaktních desek včetně nerezového kování tl. 13 mm</t>
  </si>
  <si>
    <t>1728955636</t>
  </si>
  <si>
    <t>72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</si>
  <si>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</si>
  <si>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</si>
  <si>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648677203</t>
  </si>
  <si>
    <t>73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</si>
  <si>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</si>
  <si>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</si>
  <si>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840865137</t>
  </si>
  <si>
    <t>764</t>
  </si>
  <si>
    <t>Konstrukce klempířské</t>
  </si>
  <si>
    <t>74</t>
  </si>
  <si>
    <t>7641011.R</t>
  </si>
  <si>
    <t>Oprava krytiny valbové části střechy - demontáž, úprava parotesné fólie, montáž měděné krytiny</t>
  </si>
  <si>
    <t>kpl</t>
  </si>
  <si>
    <t>-419822979</t>
  </si>
  <si>
    <t>"oprava závady střešní konstrukce</t>
  </si>
  <si>
    <t>"- nutno z pracovní plošiny provést demontáž stávající měděné krytiny a souvisejících vrstev - předpoklad plochy do 10 m2</t>
  </si>
  <si>
    <t>"- kontrola dřevěných prvků pod místem zatékání a případná náhrada</t>
  </si>
  <si>
    <t>"- zpětná montáž střešní fólie včetně napojení na stávající, doplnění střešní krytiny (měděná falcovaný krytina), doplnění nových větracích prvků(měď)</t>
  </si>
  <si>
    <t>" - doplnění nebo případná náhrada hrebenových prvků (měď)</t>
  </si>
  <si>
    <t>75</t>
  </si>
  <si>
    <t>7643156.R</t>
  </si>
  <si>
    <t>Prostupy vývodů od kotelen, ZTI nad střechu</t>
  </si>
  <si>
    <t>1264147905</t>
  </si>
  <si>
    <t>"prorážení prostupů skrz stropní konstrukce včetně zapravení a osazení ventilační hlavice</t>
  </si>
  <si>
    <t>766</t>
  </si>
  <si>
    <t>Konstrukce truhlářské</t>
  </si>
  <si>
    <t>76</t>
  </si>
  <si>
    <t>766660001</t>
  </si>
  <si>
    <t>Montáž dveřních křídel dřevěných nebo plastových otevíravých do ocelové zárubně povrchově upravených jednokřídlových, šířky do 800 mm</t>
  </si>
  <si>
    <t>144894864</t>
  </si>
  <si>
    <t>"wc veřejnost</t>
  </si>
  <si>
    <t>77</t>
  </si>
  <si>
    <t>61162014</t>
  </si>
  <si>
    <t>dveře jednokřídlé voštinové povrch fóliový plné 800x1970/2100mm</t>
  </si>
  <si>
    <t>-2107777079</t>
  </si>
  <si>
    <t>78</t>
  </si>
  <si>
    <t>61162013</t>
  </si>
  <si>
    <t>dveře jednokřídlé voštinové povrch fóliový plné 700x1970/2100mm</t>
  </si>
  <si>
    <t>-831734256</t>
  </si>
  <si>
    <t>79</t>
  </si>
  <si>
    <t>766660002</t>
  </si>
  <si>
    <t>Montáž dveřních křídel dřevěných nebo plastových otevíravých do ocelové zárubně povrchově upravených jednokřídlových, šířky přes 800 mm</t>
  </si>
  <si>
    <t>-1101159549</t>
  </si>
  <si>
    <t>"byt 2NP</t>
  </si>
  <si>
    <t>80</t>
  </si>
  <si>
    <t>61162015</t>
  </si>
  <si>
    <t>dveře jednokřídlé voštinové povrch fóliový plné 900x1970/2100mm</t>
  </si>
  <si>
    <t>1977330404</t>
  </si>
  <si>
    <t>81</t>
  </si>
  <si>
    <t>766691914</t>
  </si>
  <si>
    <t>Ostatní práce vyvěšení nebo zavěšení křídel s případným uložením a opětovným zavěšením po provedení stavebních změn dřevěných dveřních, plochy do 2 m2</t>
  </si>
  <si>
    <t>1580034072</t>
  </si>
  <si>
    <t>82</t>
  </si>
  <si>
    <t>766691915</t>
  </si>
  <si>
    <t>Ostatní práce vyvěšení nebo zavěšení křídel s případným uložením a opětovným zavěšením po provedení stavebních změn dřevěných dveřních, plochy přes 2 m2</t>
  </si>
  <si>
    <t>-2013580086</t>
  </si>
  <si>
    <t>83</t>
  </si>
  <si>
    <t>642953221</t>
  </si>
  <si>
    <t>Osazení dřevěných dveřních zárubní a rámů dodatečně leštěných, plochy přes 2,5 m2</t>
  </si>
  <si>
    <t>-264441149</t>
  </si>
  <si>
    <t>"vestibul, rám dveří + světlík" 6 *2</t>
  </si>
  <si>
    <t>"WC"2</t>
  </si>
  <si>
    <t>"kadeřnictví" 1</t>
  </si>
  <si>
    <t>84</t>
  </si>
  <si>
    <t>511M1</t>
  </si>
  <si>
    <t>Vstupní portál s nadsvětlíkem - masivní dub, částečné prosklení,  profil VD78, šířka 1980mm, výška 3300mm</t>
  </si>
  <si>
    <t>ks</t>
  </si>
  <si>
    <t>-1337090251</t>
  </si>
  <si>
    <t>P</t>
  </si>
  <si>
    <t>Poznámka k položce:_x000D_
členění, design a barva dle stavajících dveří ve vedlejších prostorách_x000D_
profil VD78_x000D_
vč. kování_x000D_
vč. madla</t>
  </si>
  <si>
    <t>"vstup vestibul" 6</t>
  </si>
  <si>
    <t>85</t>
  </si>
  <si>
    <t>511M2</t>
  </si>
  <si>
    <t>Vstupní dveře s nadsvětlíkem, masivní dub, šířka 1100mm, výška 3150mm</t>
  </si>
  <si>
    <t>-168015511</t>
  </si>
  <si>
    <t>Poznámka k položce:_x000D_
členění, design a barva dle stavajících dveří ve vedlejších prostorách_x000D_
profil VD78_x000D_
otevírání přes propojení s platebním terminálem</t>
  </si>
  <si>
    <t>"vstup na WC" 2</t>
  </si>
  <si>
    <t>86</t>
  </si>
  <si>
    <t>511M3</t>
  </si>
  <si>
    <t>Vstupní dveře s nadsvětlíkem, dřevěné, šířka 1160mm, výška 2800mm včetně samozavírače</t>
  </si>
  <si>
    <t>-1728797503</t>
  </si>
  <si>
    <t>Poznámka k položce:_x000D_
členění, design a barva dle stavajích</t>
  </si>
  <si>
    <t>87</t>
  </si>
  <si>
    <t>998766101</t>
  </si>
  <si>
    <t>Přesun hmot pro konstrukce truhlářské stanovený z hmotnosti přesunovaného materiálu vodorovná dopravní vzdálenost do 50 m v objektech výšky do 6 m</t>
  </si>
  <si>
    <t>1943183736</t>
  </si>
  <si>
    <t>88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</si>
  <si>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</si>
  <si>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</si>
  <si>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1383479577</t>
  </si>
  <si>
    <t>767</t>
  </si>
  <si>
    <t>Konstrukce zámečnické</t>
  </si>
  <si>
    <t>89</t>
  </si>
  <si>
    <t>7671611.R03</t>
  </si>
  <si>
    <t>D+M Krycí plechové rámecky pro odvětrání sklepů - tahokov - 0,35x1,0 m</t>
  </si>
  <si>
    <t>566615226</t>
  </si>
  <si>
    <t>"nové krycí plechy pro odvětrání sklepů u země - materiál tahokov - omezení vniku nečistot</t>
  </si>
  <si>
    <t>90</t>
  </si>
  <si>
    <t>767161813</t>
  </si>
  <si>
    <t>Demontáž zábradlí do suti rovného nerozebíratelný spoj hmotnosti 1 m zábradlí do 20 kg</t>
  </si>
  <si>
    <t>-61429788</t>
  </si>
  <si>
    <t>91</t>
  </si>
  <si>
    <t>767163121</t>
  </si>
  <si>
    <t>Montáž kompletního kovového zábradlí přímého z dílců v rovině (na rovné ploše) kotveného do betonu</t>
  </si>
  <si>
    <t>-1896398706</t>
  </si>
  <si>
    <t>92</t>
  </si>
  <si>
    <t>55342285</t>
  </si>
  <si>
    <t>zábradlí s plochým sloupkem, prutovou výplní a horním kotvením</t>
  </si>
  <si>
    <t>814990383</t>
  </si>
  <si>
    <t>Poznámka k položce:_x000D_
zábradlí bude vzhledově navazovat na stávající prvky_x000D_
finální podoba bude předložena zhotovitelem ke schválení investorovi</t>
  </si>
  <si>
    <t>93</t>
  </si>
  <si>
    <t>998767101</t>
  </si>
  <si>
    <t>Přesun hmot pro zámečnické konstrukce stanovený z hmotnosti přesunovaného materiálu vodorovná dopravní vzdálenost do 50 m v objektech výšky do 6 m</t>
  </si>
  <si>
    <t>297304018</t>
  </si>
  <si>
    <t>94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</si>
  <si>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</si>
  <si>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</si>
  <si>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-51811822</t>
  </si>
  <si>
    <t>771</t>
  </si>
  <si>
    <t>Podlahy z dlaždic</t>
  </si>
  <si>
    <t>95</t>
  </si>
  <si>
    <t>771121011</t>
  </si>
  <si>
    <t>Příprava podkladu před provedením dlažby nátěr penetrační na podlahu</t>
  </si>
  <si>
    <t>-1340171305</t>
  </si>
  <si>
    <t>"viz bourání podlah</t>
  </si>
  <si>
    <t>96</t>
  </si>
  <si>
    <t>771151013</t>
  </si>
  <si>
    <t>Příprava podkladu před provedením dlažby samonivelační stěrka min.pevnosti 20 MPa, tloušťky přes 5 do 8 mm</t>
  </si>
  <si>
    <t>-1200538615</t>
  </si>
  <si>
    <t>97</t>
  </si>
  <si>
    <t>771574261</t>
  </si>
  <si>
    <t>Montáž podlah z dlaždic keramických lepených flexibilním lepidlem velkoformátových pro vysoké mechanické zatížení protiskluzných nebo reliéfních (bezbariérových) přes 2 do 4 ks/m2</t>
  </si>
  <si>
    <t>-650319463</t>
  </si>
  <si>
    <t>98</t>
  </si>
  <si>
    <t>59761415</t>
  </si>
  <si>
    <t>dlažba velkoformátová keramická slinutá protiskluzná do interiéru i exteriéru pro vysoké mechanické namáhání přes 2 do 4ks/m2</t>
  </si>
  <si>
    <t>-1073765662</t>
  </si>
  <si>
    <t>65,64*1,15 "Přepočtené koeficientem množství</t>
  </si>
  <si>
    <t>99</t>
  </si>
  <si>
    <t>771592011</t>
  </si>
  <si>
    <t>Čištění vnitřních ploch po položení dlažby podlah nebo schodišť chemickými prostředky</t>
  </si>
  <si>
    <t>1176505505</t>
  </si>
  <si>
    <t>"viz. dlažby</t>
  </si>
  <si>
    <t>100</t>
  </si>
  <si>
    <t>998771101</t>
  </si>
  <si>
    <t>Přesun hmot pro podlahy z dlaždic stanovený z hmotnosti přesunovaného materiálu vodorovná dopravní vzdálenost do 50 m v objektech výšky do 6 m</t>
  </si>
  <si>
    <t>-590173446</t>
  </si>
  <si>
    <t>101</t>
  </si>
  <si>
    <t>998771181</t>
  </si>
  <si>
    <t>Přesun hmot pro podlahy z dlaždic stanovený z hmotnosti přesunovaného materiálu Příplatek k ceně za přesun prováděný bez použití mechanizace pro jakoukoliv výšku objektu</t>
  </si>
  <si>
    <t>589219007</t>
  </si>
  <si>
    <t>776</t>
  </si>
  <si>
    <t>Podlahy povlakové</t>
  </si>
  <si>
    <t>102</t>
  </si>
  <si>
    <t>7762611.R</t>
  </si>
  <si>
    <t>D+M čistící zóna - Rohož z hliníkových profilů šířky 27 mm spojená nerezovým lankem a odděleny pryžovými mezikroužky. Rozměr 2,0x1,0 m</t>
  </si>
  <si>
    <t>2077360850</t>
  </si>
  <si>
    <t>6*(2,0*1,0)</t>
  </si>
  <si>
    <t>781</t>
  </si>
  <si>
    <t>Dokončovací práce - obklady</t>
  </si>
  <si>
    <t>103</t>
  </si>
  <si>
    <t>781131112</t>
  </si>
  <si>
    <t>Izolace stěny pod obklad izolace nátěrem nebo stěrkou ve dvou vrstvách</t>
  </si>
  <si>
    <t>1776175384</t>
  </si>
  <si>
    <t>"wc pro cestující</t>
  </si>
  <si>
    <t>30,96+28,432</t>
  </si>
  <si>
    <t>16,68+0,5*(2*4,0+2*1,52)+0,5*(4,0*2+1,8*2)+0,5*(1,35*2+1,0*2)+0,5*(1,9*2+1,0*2)</t>
  </si>
  <si>
    <t>104</t>
  </si>
  <si>
    <t>781151031</t>
  </si>
  <si>
    <t>Příprava podkladu před provedením obkladu celoplošné vyrovnání podkladu stěrkou, tloušťky 3mm</t>
  </si>
  <si>
    <t>-1118765593</t>
  </si>
  <si>
    <t>2,0*(2*(1,45+5,1)+2*(2,2+3,1)+2*(1,6+1,08)+2*(1,4+1,08)+2*(1,75+3,1))</t>
  </si>
  <si>
    <t>2,0*(2*(1,45*5,1)+2*(3,4+1,85)+(2*(0,95*1,15))*2+2*(1,4+1,15)+2*(1,85+3,1))</t>
  </si>
  <si>
    <t>2,0*(2*4,0+2*1,52)+2,0*(4,0*2+1,8*2)+2,0*(1,35*2+1,0*2)+2,0*(1,9*2+1,0*2)-(2*0,9*1,97+2*0,7*1,97)</t>
  </si>
  <si>
    <t>105</t>
  </si>
  <si>
    <t>781151041</t>
  </si>
  <si>
    <t>Příprava podkladu před provedením obkladu celoplošné vyrovnání podkladu příplatek za každý další 1 mm tloušťky přes 3 mm</t>
  </si>
  <si>
    <t>826519375</t>
  </si>
  <si>
    <t>"Celková tl. 5mm</t>
  </si>
  <si>
    <t>236,736*2</t>
  </si>
  <si>
    <t>106</t>
  </si>
  <si>
    <t>781473810</t>
  </si>
  <si>
    <t>Demontáž obkladů z dlaždic keramických lepených</t>
  </si>
  <si>
    <t>1042723415</t>
  </si>
  <si>
    <t>"viz vyrovnání podkladu</t>
  </si>
  <si>
    <t>236,736</t>
  </si>
  <si>
    <t>107</t>
  </si>
  <si>
    <t>781474154</t>
  </si>
  <si>
    <t>Montáž obkladů vnitřních stěn z dlaždic keramických lepených flexibilním lepidlem velkoformátových hladkých přes 4 do 6 ks/m2</t>
  </si>
  <si>
    <t>-1370633060</t>
  </si>
  <si>
    <t>"viz vyrovnání podkladů</t>
  </si>
  <si>
    <t>108</t>
  </si>
  <si>
    <t>59761001</t>
  </si>
  <si>
    <t>obklad velkoformátový keramický hladký přes 4 do 6ks/m2</t>
  </si>
  <si>
    <t>1937180642</t>
  </si>
  <si>
    <t>236,736*1,15 "Přepočtené koeficientem množství</t>
  </si>
  <si>
    <t>109</t>
  </si>
  <si>
    <t>781674113</t>
  </si>
  <si>
    <t>Montáž obkladů parapetů z dlaždic keramických lepených flexibilním lepidlem, šířky parapetu přes 150 do 200 mm</t>
  </si>
  <si>
    <t>2110680387</t>
  </si>
  <si>
    <t>"WC muži</t>
  </si>
  <si>
    <t>1,7+1,2</t>
  </si>
  <si>
    <t>110</t>
  </si>
  <si>
    <t>-415995250</t>
  </si>
  <si>
    <t>2,9*1,1 "Přepočtené koeficientem množství</t>
  </si>
  <si>
    <t>111</t>
  </si>
  <si>
    <t>998781101</t>
  </si>
  <si>
    <t>Přesun hmot pro obklady keramické stanovený z hmotnosti přesunovaného materiálu vodorovná dopravní vzdálenost do 50 m v objektech výšky do 6 m</t>
  </si>
  <si>
    <t>1939256815</t>
  </si>
  <si>
    <t>112</t>
  </si>
  <si>
    <t>998781181</t>
  </si>
  <si>
    <t>Přesun hmot pro obklady keramické stanovený z hmotnosti přesunovaného materiálu Příplatek k cenám za přesun prováděný bez použití mechanizace pro jakoukoliv výšku objektu</t>
  </si>
  <si>
    <t>1407097214</t>
  </si>
  <si>
    <t>113</t>
  </si>
  <si>
    <t>998781192</t>
  </si>
  <si>
    <t>Přesun hmot pro obklady keramické stanovený z hmotnosti přesunovaného materiálu Příplatek k cenám za zvětšený přesun přes vymezenou největší dopravní vzdálenost do 100 m</t>
  </si>
  <si>
    <t>193413516</t>
  </si>
  <si>
    <t>782</t>
  </si>
  <si>
    <t>Dokončovací práce - obklady z kamene</t>
  </si>
  <si>
    <t>114</t>
  </si>
  <si>
    <t>782132111</t>
  </si>
  <si>
    <t>Montáž obkladů stěn z tvrdých kamenů kladených do lepidla z nejvýše dvou rozdílných druhů pravoúhlých desek ve skladbě se pravidelně opakujících tl. do 25 mm</t>
  </si>
  <si>
    <t>-2134817603</t>
  </si>
  <si>
    <t>"Vstup</t>
  </si>
  <si>
    <t>1,12*1,5*4</t>
  </si>
  <si>
    <t>115</t>
  </si>
  <si>
    <t>58382165</t>
  </si>
  <si>
    <t>deska obkladová tryskaná žula tl 30mm do 0,24m2</t>
  </si>
  <si>
    <t>1982505273</t>
  </si>
  <si>
    <t>6,72*1,05 "Přepočtené koeficientem množství</t>
  </si>
  <si>
    <t>116</t>
  </si>
  <si>
    <t>7829914.R01</t>
  </si>
  <si>
    <t>Demontáž, očištění, doplnění a zpětná montáž kamenných stupňů vstupní rampy</t>
  </si>
  <si>
    <t>bm</t>
  </si>
  <si>
    <t>-173376327</t>
  </si>
  <si>
    <t>"úprava a rozšíření vstupní ramy</t>
  </si>
  <si>
    <t>4*(8,0+2,0)</t>
  </si>
  <si>
    <t>117</t>
  </si>
  <si>
    <t>7829914.R02</t>
  </si>
  <si>
    <t>Dodání nových kamenných stupňů - rampa, vstupy do objektu</t>
  </si>
  <si>
    <t>-522489929</t>
  </si>
  <si>
    <t>118</t>
  </si>
  <si>
    <t>7829914.R03</t>
  </si>
  <si>
    <t>D+M kamenná dlažba tl. 30 mm - povrchová úprava opalováním</t>
  </si>
  <si>
    <t>1697620347</t>
  </si>
  <si>
    <t>24,0</t>
  </si>
  <si>
    <t>119</t>
  </si>
  <si>
    <t>7829914.R04</t>
  </si>
  <si>
    <t>Oprava stávajících kamenných stupňů - vedlejší vstupy</t>
  </si>
  <si>
    <t>-1111618524</t>
  </si>
  <si>
    <t>"vedlejší vstupy do objektu</t>
  </si>
  <si>
    <t>17,8</t>
  </si>
  <si>
    <t>120</t>
  </si>
  <si>
    <t>7829914.R05</t>
  </si>
  <si>
    <t>Oprava kamenného stupně lemujícího nástupiště - odřezání zbytků kotvení sloupů, očištění, oprava odlomených částí, přespárování</t>
  </si>
  <si>
    <t>2050694830</t>
  </si>
  <si>
    <t>121</t>
  </si>
  <si>
    <t>7829914.R06</t>
  </si>
  <si>
    <t>Očištění (vč. odsolení), doplnění poškozené profilace původním kamenem</t>
  </si>
  <si>
    <t>-1483678725</t>
  </si>
  <si>
    <t>122</t>
  </si>
  <si>
    <t>7829914.R07</t>
  </si>
  <si>
    <t>Dodání nového profilovaného kamene</t>
  </si>
  <si>
    <t>2070978284</t>
  </si>
  <si>
    <t>123</t>
  </si>
  <si>
    <t>998782102</t>
  </si>
  <si>
    <t>Přesun hmot pro obklady kamenné stanovený z hmotnosti přesunovaného materiálu vodorovná dopravní vzdálenost do 50 m v objektech výšky přes 6 do 12 m</t>
  </si>
  <si>
    <t>450757820</t>
  </si>
  <si>
    <t>124</t>
  </si>
  <si>
    <t>998782181</t>
  </si>
  <si>
    <t>Přesun hmot pro obklady kamenné stanovený z hmotnosti přesunovaného materiálu Příplatek k ceně za přesun prováděný bez použití mechanizace pro jakoukoliv výšku objektu</t>
  </si>
  <si>
    <t>969212992</t>
  </si>
  <si>
    <t>783</t>
  </si>
  <si>
    <t>Dokončovací práce - nátěry</t>
  </si>
  <si>
    <t>125</t>
  </si>
  <si>
    <t>783317105</t>
  </si>
  <si>
    <t>Krycí nátěr (email) zámečnických konstrukcí jednonásobný syntetický samozákladující</t>
  </si>
  <si>
    <t>2073670176</t>
  </si>
  <si>
    <t>"litinový svod</t>
  </si>
  <si>
    <t>7*0,8</t>
  </si>
  <si>
    <t>"nátěr zárubní</t>
  </si>
  <si>
    <t>1,7*10</t>
  </si>
  <si>
    <t>784</t>
  </si>
  <si>
    <t>Dokončovací práce - příprava, malby, tmelení</t>
  </si>
  <si>
    <t>126</t>
  </si>
  <si>
    <t>784111001</t>
  </si>
  <si>
    <t>Oprášení (ometení) podkladu v místnostech výšky do 3,80 m</t>
  </si>
  <si>
    <t>2086567638</t>
  </si>
  <si>
    <t>"malby interiér</t>
  </si>
  <si>
    <t>120,273</t>
  </si>
  <si>
    <t>"oprava po ZTI</t>
  </si>
  <si>
    <t>75,21</t>
  </si>
  <si>
    <t>127</t>
  </si>
  <si>
    <t>784111003</t>
  </si>
  <si>
    <t>Oprášení (ometení) podkladu v místnostech výšky přes 3,80 do 5,00 m</t>
  </si>
  <si>
    <t>2086584353</t>
  </si>
  <si>
    <t>"malba vestibul</t>
  </si>
  <si>
    <t>4,25*(17,9*2+9,0*2)</t>
  </si>
  <si>
    <t>"chodba vestibul</t>
  </si>
  <si>
    <t>5,1*(20,0*2+2,94*2)+20,0*2,94</t>
  </si>
  <si>
    <t>128</t>
  </si>
  <si>
    <t>784111011</t>
  </si>
  <si>
    <t>Obroušení podkladu omítky v místnostech výšky do 3,80 m</t>
  </si>
  <si>
    <t>279302602</t>
  </si>
  <si>
    <t>"viz oprášení podkladu</t>
  </si>
  <si>
    <t>195,483</t>
  </si>
  <si>
    <t>129</t>
  </si>
  <si>
    <t>784111013</t>
  </si>
  <si>
    <t>Obroušení podkladu omítky v místnostech výšky přes 3,80 do 5,00 m</t>
  </si>
  <si>
    <t>-317274199</t>
  </si>
  <si>
    <t xml:space="preserve">"10% plochy </t>
  </si>
  <si>
    <t>521,438*0,10</t>
  </si>
  <si>
    <t>130</t>
  </si>
  <si>
    <t>784121001</t>
  </si>
  <si>
    <t>Oškrabání malby v místnostech výšky do 3,80 m</t>
  </si>
  <si>
    <t>-203505989</t>
  </si>
  <si>
    <t>131</t>
  </si>
  <si>
    <t>784121003</t>
  </si>
  <si>
    <t>Oškrabání malby v místnostech výšky přes 3,80 do 5,00 m</t>
  </si>
  <si>
    <t>967376060</t>
  </si>
  <si>
    <t>"nesoudržné plochy - předpoklad</t>
  </si>
  <si>
    <t>20,0</t>
  </si>
  <si>
    <t>132</t>
  </si>
  <si>
    <t>784121011</t>
  </si>
  <si>
    <t>Rozmývání podkladu po oškrabání malby v místnostech výšky do 3,80 m</t>
  </si>
  <si>
    <t>1831501624</t>
  </si>
  <si>
    <t>133</t>
  </si>
  <si>
    <t>784121013</t>
  </si>
  <si>
    <t>Rozmývání podkladu po oškrabání malby v místnostech výšky přes 3,80 do 5,00 m</t>
  </si>
  <si>
    <t>-995770073</t>
  </si>
  <si>
    <t>"viz škrabání</t>
  </si>
  <si>
    <t>134</t>
  </si>
  <si>
    <t>784151013</t>
  </si>
  <si>
    <t>Izolování izolačními barvami vodou ředitelnými dvojnásobné v místnostech výšky přes 3,80 do 5,00 m</t>
  </si>
  <si>
    <t>-726549847</t>
  </si>
  <si>
    <t>135</t>
  </si>
  <si>
    <t>784161003</t>
  </si>
  <si>
    <t>Tmelení spar a rohů, šířky do 3 mm akrylátovým tmelem v místnostech výšky přes 3,80 do 5,00 m</t>
  </si>
  <si>
    <t>1473414118</t>
  </si>
  <si>
    <t>"vyspravení oděrek, prasklin, lokální poškození</t>
  </si>
  <si>
    <t>150</t>
  </si>
  <si>
    <t>136</t>
  </si>
  <si>
    <t>784161203</t>
  </si>
  <si>
    <t>Lokální vyrovnání podkladu sádrovou stěrkou, tloušťky do 3 mm, plochy do 0,1 m2 v místnostech výšky přes 3,80 do 5,00 m</t>
  </si>
  <si>
    <t>-932585177</t>
  </si>
  <si>
    <t>137</t>
  </si>
  <si>
    <t>784161213</t>
  </si>
  <si>
    <t>Lokální vyrovnání podkladu sádrovou stěrkou, tloušťky do 3 mm, plochy přes 0,1 do 0,25 m2 v místnostech výšky přes 3,80 do 5,00 m</t>
  </si>
  <si>
    <t>676725405</t>
  </si>
  <si>
    <t>138</t>
  </si>
  <si>
    <t>784161403</t>
  </si>
  <si>
    <t>Celoplošné vyrovnání podkladu sádrovou stěrkou, tloušťky do 3 mm vyhlazením v místnostech výšky přes 3,80 do 5,00 m</t>
  </si>
  <si>
    <t>1359098057</t>
  </si>
  <si>
    <t>139</t>
  </si>
  <si>
    <t>784171001</t>
  </si>
  <si>
    <t>Olepování vnitřních ploch (materiál ve specifikaci) včetně pozdějšího odlepení páskou nebo fólií v místnostech výšky do 3,80 m</t>
  </si>
  <si>
    <t>1468338240</t>
  </si>
  <si>
    <t>140</t>
  </si>
  <si>
    <t>581248400</t>
  </si>
  <si>
    <t>páska pro malířské potřeby UV PVC, PG 4011-38, 38mm x 33 m</t>
  </si>
  <si>
    <t>-2120502961</t>
  </si>
  <si>
    <t>141</t>
  </si>
  <si>
    <t>581248330</t>
  </si>
  <si>
    <t>páska pro malířské potřeby NARCAR 19mm x 50 m</t>
  </si>
  <si>
    <t>-373294917</t>
  </si>
  <si>
    <t>142</t>
  </si>
  <si>
    <t>581248380</t>
  </si>
  <si>
    <t>páska pro malířské potřeby NARCAR 50mm x 50 m</t>
  </si>
  <si>
    <t>-477692900</t>
  </si>
  <si>
    <t>143</t>
  </si>
  <si>
    <t>784171113</t>
  </si>
  <si>
    <t>Zakrytí nemalovaných ploch (materiál ve specifikaci) včetně pozdějšího odkrytí svislých ploch např. stěn, oken, dveří v místnostech výšky přes 3,80 do 5,00</t>
  </si>
  <si>
    <t>-1434467251</t>
  </si>
  <si>
    <t>144</t>
  </si>
  <si>
    <t>58124850</t>
  </si>
  <si>
    <t>fólie s papírovou páskou pro malířské potřeby 210mmx20m</t>
  </si>
  <si>
    <t>548188974</t>
  </si>
  <si>
    <t>145</t>
  </si>
  <si>
    <t>784181103</t>
  </si>
  <si>
    <t>Penetrace podkladu jednonásobná základní akrylátová v místnostech výšky přes 3,80 do 5,00 m</t>
  </si>
  <si>
    <t>1023529906</t>
  </si>
  <si>
    <t>"viz oprášení podkladu do 5,0m</t>
  </si>
  <si>
    <t>521,430</t>
  </si>
  <si>
    <t>146</t>
  </si>
  <si>
    <t>784181121</t>
  </si>
  <si>
    <t>Penetrace podkladu jednonásobná hloubková v místnostech výšky do 3,80 m</t>
  </si>
  <si>
    <t>1451837365</t>
  </si>
  <si>
    <t>147</t>
  </si>
  <si>
    <t>784211101</t>
  </si>
  <si>
    <t>Malby z malířských směsí otěruvzdorných za mokra dvojnásobné, bílé za mokra otěruvzdorné výborně v místnostech výšky do 3,80 m</t>
  </si>
  <si>
    <t>-1589527031</t>
  </si>
  <si>
    <t>"viz hloubková penetrace do 3,8m</t>
  </si>
  <si>
    <t>148</t>
  </si>
  <si>
    <t>784211103</t>
  </si>
  <si>
    <t>Malby z malířských směsí otěruvzdorných za mokra dvojnásobné, bílé za mokra otěruvzdorné výborně v místnostech výšky přes 3,80 do 5,00 m</t>
  </si>
  <si>
    <t>-1997481692</t>
  </si>
  <si>
    <t>"viz oprášení podkladu do 5,0 m</t>
  </si>
  <si>
    <t>149</t>
  </si>
  <si>
    <t>784211143</t>
  </si>
  <si>
    <t>Malby z malířských směsí otěruvzdorných za mokra Příplatek k cenám dvojnásobných maleb za zvýšenou pracnost při provádění styku 2 barev</t>
  </si>
  <si>
    <t>-726677966</t>
  </si>
  <si>
    <t>"barevné rozdělení interiéru</t>
  </si>
  <si>
    <t>800,0</t>
  </si>
  <si>
    <t>784211163</t>
  </si>
  <si>
    <t>Malby z malířských směsí otěruvzdorných za mokra Příplatek k cenám dvojnásobných maleb za provádění barevné malby tónované na tónovacích automatech, v odstínu středně sytém</t>
  </si>
  <si>
    <t>1034217215</t>
  </si>
  <si>
    <t>Práce a dodávky M</t>
  </si>
  <si>
    <t>46-M</t>
  </si>
  <si>
    <t>Zemní práce při extr.mont.pracích</t>
  </si>
  <si>
    <t>151</t>
  </si>
  <si>
    <t>460650932</t>
  </si>
  <si>
    <t>Vozovky a chodníky vyspravení krytu komunikací kladení dlažby po překopech pro pokládání kabelů, včetně rozprostření, urovnání a zhutnění podkladu a provedení lože z kameniva těženého z dlaždic betonových tvarovaných nebo zámkových</t>
  </si>
  <si>
    <t>679613132</t>
  </si>
  <si>
    <t>"viz rozebírání dlažeb</t>
  </si>
  <si>
    <t>32,59</t>
  </si>
  <si>
    <t>152</t>
  </si>
  <si>
    <t>59245032</t>
  </si>
  <si>
    <t>dlažba zámková profilová 230x140x60mm přírodní</t>
  </si>
  <si>
    <t>-886702592</t>
  </si>
  <si>
    <t>Poznámka k položce:_x000D_
Spotřeba: 38 kus/m2</t>
  </si>
  <si>
    <t>(32,59-2,959)*1,1</t>
  </si>
  <si>
    <t>153</t>
  </si>
  <si>
    <t>59245221</t>
  </si>
  <si>
    <t>dlažba zámková tvaru I základní pro nevidomé 196x161x60mm přírodní</t>
  </si>
  <si>
    <t>422357557</t>
  </si>
  <si>
    <t>Poznámka k položce:_x000D_
Spotřeba: 36 kus/m2</t>
  </si>
  <si>
    <t>154</t>
  </si>
  <si>
    <t>460710055</t>
  </si>
  <si>
    <t>Vyplnění rýh a otvorů vyplnění a omítnutí rýh ve stěnách hloubky přes 5 do 7 cm a šířky přes 10 do 15 cm</t>
  </si>
  <si>
    <t>-964250301</t>
  </si>
  <si>
    <t>"doplnění drážek po rozvodech ZTI, ÚT</t>
  </si>
  <si>
    <t>70.0</t>
  </si>
  <si>
    <t>SO02 - Vytápění, ZTI</t>
  </si>
  <si>
    <t>Soupis:</t>
  </si>
  <si>
    <t>01 - Stavební část - kotelna</t>
  </si>
  <si>
    <t>HSV - HSV</t>
  </si>
  <si>
    <t xml:space="preserve">    003 - Svislé konstrukce</t>
  </si>
  <si>
    <t xml:space="preserve">    006 - Úpravy povrchu</t>
  </si>
  <si>
    <t xml:space="preserve">    009 - Ostatní konstrukce a práce</t>
  </si>
  <si>
    <t>PSV - PSV</t>
  </si>
  <si>
    <t xml:space="preserve">    784 - Dokončovací práce - malby a tapety</t>
  </si>
  <si>
    <t>003</t>
  </si>
  <si>
    <t>Svislé konstrukce</t>
  </si>
  <si>
    <t>310237271</t>
  </si>
  <si>
    <t>Zazdívka otvorů ve zdivu nadzákladovém cihlami pálenými plochy přes 0,09 m2 do 0,25 m2, ve zdi tl. přes 600 do 750 mm</t>
  </si>
  <si>
    <t>457323728</t>
  </si>
  <si>
    <t>006</t>
  </si>
  <si>
    <t>Úpravy povrchu</t>
  </si>
  <si>
    <t>612325403</t>
  </si>
  <si>
    <t>Oprava vápenocementové omítky vnitřních ploch hrubé, tloušťky do 20 mm stěn, v rozsahu opravované plochy přes 30 do 50%</t>
  </si>
  <si>
    <t>-2132019584</t>
  </si>
  <si>
    <t>"vyspravení omítek kotelny po demontážích a rozvodech</t>
  </si>
  <si>
    <t>95,0</t>
  </si>
  <si>
    <t>632451232.ZP</t>
  </si>
  <si>
    <t>Potěr cementový samonivelační litý ZAPA Slim C25 tl do 40 mm</t>
  </si>
  <si>
    <t>-1833699462</t>
  </si>
  <si>
    <t>"oprava podlahy kotelny</t>
  </si>
  <si>
    <t>32,0</t>
  </si>
  <si>
    <t>009</t>
  </si>
  <si>
    <t>Ostatní konstrukce a práce</t>
  </si>
  <si>
    <t>971035461</t>
  </si>
  <si>
    <t>Vybourání otvorů ve zdivu základovém nebo nadzákladovém z cihel, tvárnic, příčkovek z cihel pálených na maltu cementovou plochy do 0,25 m2, tl. do 600 mm</t>
  </si>
  <si>
    <t>732393597</t>
  </si>
  <si>
    <t>952902021</t>
  </si>
  <si>
    <t>Čištění budov při provádění oprav a udržovacích prací podlah hladkých zametením</t>
  </si>
  <si>
    <t>327557541</t>
  </si>
  <si>
    <t>952902031</t>
  </si>
  <si>
    <t>Čištění budov při provádění oprav a udržovacích prací podlah hladkých omytím</t>
  </si>
  <si>
    <t>-996502272</t>
  </si>
  <si>
    <t>952902221</t>
  </si>
  <si>
    <t>Čištění budov při provádění oprav a udržovacích prací schodišť zametením</t>
  </si>
  <si>
    <t>-13931276</t>
  </si>
  <si>
    <t>56245640</t>
  </si>
  <si>
    <t>mřížka větrací kruhová plast se síťovinou 160mm</t>
  </si>
  <si>
    <t>-32720786</t>
  </si>
  <si>
    <t>55341413</t>
  </si>
  <si>
    <t>průvětrník mřížový 600x400mm</t>
  </si>
  <si>
    <t>255480596</t>
  </si>
  <si>
    <t>1181876646</t>
  </si>
  <si>
    <t>783821124</t>
  </si>
  <si>
    <t>Nátěry omítek a betonových povrchů syntetické, na vzduchu schnoucí, dražšími barvami (např. D-FA, ) - povrch matný, 2Î základní 2Î email</t>
  </si>
  <si>
    <t>-1628707637</t>
  </si>
  <si>
    <t>"ochranný nátěr podlahy kotelny</t>
  </si>
  <si>
    <t>Dokončovací práce - malby a tapety</t>
  </si>
  <si>
    <t>784171101</t>
  </si>
  <si>
    <t>Zakrytí nemalovaných ploch (materiál ve specifikaci) včetně pozdějšího odkrytí podlah</t>
  </si>
  <si>
    <t>-2077081283</t>
  </si>
  <si>
    <t>58124844</t>
  </si>
  <si>
    <t>fólie pro malířské potřeby zakrývací tl 25Á 4x5m</t>
  </si>
  <si>
    <t>895844230</t>
  </si>
  <si>
    <t>784181001</t>
  </si>
  <si>
    <t>Pačokování jednonásobné v místnostech výšky do 3,80 m</t>
  </si>
  <si>
    <t>1677408190</t>
  </si>
  <si>
    <t>"výmalba kotelny</t>
  </si>
  <si>
    <t>50,0</t>
  </si>
  <si>
    <t>784211131</t>
  </si>
  <si>
    <t>Malby z malířských směsí otěruvzdorných za mokra dvojnásobné, bílé za mokra otěruvzdorné minimálně v místnostech výšky do 3,80 m</t>
  </si>
  <si>
    <t>585242016</t>
  </si>
  <si>
    <t>633811111</t>
  </si>
  <si>
    <t>Broušení betonových podlah nerovností do 2 mm (stržení šlemu)</t>
  </si>
  <si>
    <t>-1299524740</t>
  </si>
  <si>
    <t>783822920</t>
  </si>
  <si>
    <t>Nátěry omítek stěn syntetické, na vzduchu schnoucí - jednonásobné a 1Î email</t>
  </si>
  <si>
    <t>1437129843</t>
  </si>
  <si>
    <t>784411301</t>
  </si>
  <si>
    <t>Pačokování vápenným mlékem se začištěním - jednonásobné s obroušením a přesádrováním, místnosti, výška do 3,80 m</t>
  </si>
  <si>
    <t>423763754</t>
  </si>
  <si>
    <t>784425271</t>
  </si>
  <si>
    <t>Malby vápenné - dvojnásobně, ze směsí JUB, bílá, v místnostech, výška do 3,8 m</t>
  </si>
  <si>
    <t>-15191827</t>
  </si>
  <si>
    <t>02 - Demontáž kotelny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</si>
  <si>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</si>
  <si>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</si>
  <si>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</si>
  <si>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</si>
  <si>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</si>
  <si>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723</t>
  </si>
  <si>
    <t>Zdravotechnika - vnitřní plynovod</t>
  </si>
  <si>
    <t>723190901</t>
  </si>
  <si>
    <t>Opravy plynovodního potrubí uzavření nebo otevření potrubí</t>
  </si>
  <si>
    <t>584567779</t>
  </si>
  <si>
    <t>723290821</t>
  </si>
  <si>
    <t>Vnitrostaveništní přemítění vybouraných (demontovaných) hmot vnitřní plynovod vodorovně do 100 m v objektech výšky do 6 m</t>
  </si>
  <si>
    <t>512236693</t>
  </si>
  <si>
    <t>731</t>
  </si>
  <si>
    <t>Ústřední vytápění - kotelny</t>
  </si>
  <si>
    <t>731391812</t>
  </si>
  <si>
    <t>Vypuštění vody z kotlů do kanalizace samospádem o výhřevné ploše kotlů přes 5 do 10 m2</t>
  </si>
  <si>
    <t>143923603</t>
  </si>
  <si>
    <t>731100806</t>
  </si>
  <si>
    <t>Demontáž kotlů litinových článkových počet čl./hmotnost kotle (t) 8 čl./0,315 t</t>
  </si>
  <si>
    <t>333508184</t>
  </si>
  <si>
    <t>"kotelna</t>
  </si>
  <si>
    <t>XP81000001</t>
  </si>
  <si>
    <t>Demontáž odtahů spalin</t>
  </si>
  <si>
    <t>soubor</t>
  </si>
  <si>
    <t>-1878788152</t>
  </si>
  <si>
    <t>731890801</t>
  </si>
  <si>
    <t>Vnitrostaveništní přemístění vybouraných (demontovaných) hmot kotelen vodorovně do 100 m umístěných ve výšce (hloubce) do 6 m</t>
  </si>
  <si>
    <t>2124620838</t>
  </si>
  <si>
    <t>732</t>
  </si>
  <si>
    <t>Ústřední vytápění - strojovny</t>
  </si>
  <si>
    <t>732212815</t>
  </si>
  <si>
    <t>Demontáž ohříváků zásobníkových stojatých o obsahu do 1 600 l</t>
  </si>
  <si>
    <t>1968152835</t>
  </si>
  <si>
    <t>732320814</t>
  </si>
  <si>
    <t>Demontáž nádrží beztlakých nebo tlakových odpojení od rozvodů potrubí nádrže o obsahu přes 200 do 500 l</t>
  </si>
  <si>
    <t>-1665214009</t>
  </si>
  <si>
    <t>732420812</t>
  </si>
  <si>
    <t>Demontáž čerpadel oběhových spirálních (do potrubí) DN 40</t>
  </si>
  <si>
    <t>-1887737948</t>
  </si>
  <si>
    <t>732890801</t>
  </si>
  <si>
    <t>Vnitrostaveništní přemístění vybouraných (demontovaných) hmot strojoven vodorovně do 100 m v objektech výšky do 6 m</t>
  </si>
  <si>
    <t>-919997589</t>
  </si>
  <si>
    <t>733</t>
  </si>
  <si>
    <t>Ústřední vytápění - rozvodné potrubí</t>
  </si>
  <si>
    <t>733110803</t>
  </si>
  <si>
    <t>Demontáž potrubí z trubek ocelových závitových DN do 15</t>
  </si>
  <si>
    <t>1016484041</t>
  </si>
  <si>
    <t>733110806</t>
  </si>
  <si>
    <t>Demontáž potrubí z trubek ocelových závitových DN přes 15 do 32</t>
  </si>
  <si>
    <t>1181585835</t>
  </si>
  <si>
    <t>723120804</t>
  </si>
  <si>
    <t>Demontáž potrubí svařovaného z ocelových trubek závitových do DN 25</t>
  </si>
  <si>
    <t>-1272838370</t>
  </si>
  <si>
    <t>723150802</t>
  </si>
  <si>
    <t>Demontáž potrubí svařovaného z ocelových trubek hladkých přes 32 do Ø 44,5</t>
  </si>
  <si>
    <t>-1096589976</t>
  </si>
  <si>
    <t>733110808</t>
  </si>
  <si>
    <t>Demontáž potrubí z trubek ocelových závitových DN přes 32 do 50</t>
  </si>
  <si>
    <t>-357397255</t>
  </si>
  <si>
    <t>733110810</t>
  </si>
  <si>
    <t>Demontáž potrubí z trubek ocelových závitových DN přes 50 do 80</t>
  </si>
  <si>
    <t>-2097014287</t>
  </si>
  <si>
    <t>733890801</t>
  </si>
  <si>
    <t>Vnitrostaveništní přemístění vybouraných (demontovaných) hmot rozvodů potrubí vodorovně do 100 m v objektech výšky do 6 m</t>
  </si>
  <si>
    <t>1525530367</t>
  </si>
  <si>
    <t>734</t>
  </si>
  <si>
    <t>Ústřední vytápění - armatury</t>
  </si>
  <si>
    <t>734100812</t>
  </si>
  <si>
    <t>Demontáž armatur přírubových se dvěma přírubami přes 50 do DN 100</t>
  </si>
  <si>
    <t>-26622529</t>
  </si>
  <si>
    <t>734190818</t>
  </si>
  <si>
    <t>Demontáž přírub rozpojení přírubového spoje přes 50 do DN 100</t>
  </si>
  <si>
    <t>1890092451</t>
  </si>
  <si>
    <t>734200811</t>
  </si>
  <si>
    <t>Demontáž armatur závitových s jedním závitem do G 1/2</t>
  </si>
  <si>
    <t>1718604713</t>
  </si>
  <si>
    <t>734200813</t>
  </si>
  <si>
    <t>Demontáž armatur závitových s jedním závitem přes 1 do G 6/4</t>
  </si>
  <si>
    <t>-148768750</t>
  </si>
  <si>
    <t>734200821</t>
  </si>
  <si>
    <t>Demontáž armatur závitových se dvěma závity do G 1/2</t>
  </si>
  <si>
    <t>-1025083732</t>
  </si>
  <si>
    <t>734200822</t>
  </si>
  <si>
    <t>Demontáž armatur závitových se dvěma závity přes 1/2 do G 1</t>
  </si>
  <si>
    <t>-1627211779</t>
  </si>
  <si>
    <t>1962527588</t>
  </si>
  <si>
    <t>734200823</t>
  </si>
  <si>
    <t>Demontáž armatur závitových se dvěma závity přes 1 do G 6/4</t>
  </si>
  <si>
    <t>-986140618</t>
  </si>
  <si>
    <t>734200824</t>
  </si>
  <si>
    <t>Demontáž armatur závitových se dvěma závity přes 6/4 do G 2</t>
  </si>
  <si>
    <t>-1717581036</t>
  </si>
  <si>
    <t>734200832</t>
  </si>
  <si>
    <t>Demontáž armatur závitových se třemi závity přes 1/2 do G 1</t>
  </si>
  <si>
    <t>-828020530</t>
  </si>
  <si>
    <t>734200833</t>
  </si>
  <si>
    <t>Demontáž armatur závitových se třemi závity přes 1 do G 6/4</t>
  </si>
  <si>
    <t>1145778578</t>
  </si>
  <si>
    <t>734890801</t>
  </si>
  <si>
    <t>Vnitrostaveništní přemístění vybouraných (demontovaných) hmot armatur vodorovně do 100 m v objektech výšky do 6 m</t>
  </si>
  <si>
    <t>-819141288</t>
  </si>
  <si>
    <t>767996701</t>
  </si>
  <si>
    <t>Demontáž ostatních zámečnických konstrukcí o hmotnosti jednotlivých dílů řezáním do 50 kg</t>
  </si>
  <si>
    <t>-513441861</t>
  </si>
  <si>
    <t>997013211</t>
  </si>
  <si>
    <t>Vnitrostaveništní doprava suti a vybouraných hmot vodorovně do 50 m svisle ručně pro budovy a haly výšky do 6 m</t>
  </si>
  <si>
    <t>1920848848</t>
  </si>
  <si>
    <t>617824882</t>
  </si>
  <si>
    <t>997013511</t>
  </si>
  <si>
    <t>Odvoz suti a vybouraných hmot z meziskládky na skládku s naložením a se složením, na vzdálenost do 1 km</t>
  </si>
  <si>
    <t>1740861217</t>
  </si>
  <si>
    <t>2047690705</t>
  </si>
  <si>
    <t>-444847730</t>
  </si>
  <si>
    <t>03 - Zdravotně technické instalace</t>
  </si>
  <si>
    <t xml:space="preserve">    058 - Revize vyhrazených technických zařízení</t>
  </si>
  <si>
    <t xml:space="preserve">    707 - Dokumenty pro skutečné provedení</t>
  </si>
  <si>
    <t xml:space="preserve">    721 - Zdravotechnika - vnitřní kanalizace</t>
  </si>
  <si>
    <t xml:space="preserve">    722 - Zdravotechnika - vnitřní vodovod</t>
  </si>
  <si>
    <t xml:space="preserve">    725-00 - Zdravotechnika - demontáže</t>
  </si>
  <si>
    <t xml:space="preserve">    725-01 - Zdravotechnika - zařizovací předměty veřejnost - muži</t>
  </si>
  <si>
    <t xml:space="preserve">    725-02 - Zdravotechnika - zařizovací předměty veřejnost - ženy</t>
  </si>
  <si>
    <t xml:space="preserve">    725-03 - Zdravotechnika - zařizovací předměty 2.NP</t>
  </si>
  <si>
    <t xml:space="preserve">    725-04 - Zdravotechnika - el. ohřívače vody</t>
  </si>
  <si>
    <t>HZS - Hodinové zúčtovací sazby</t>
  </si>
  <si>
    <t>058</t>
  </si>
  <si>
    <t>Revize vyhrazených technických zařízení</t>
  </si>
  <si>
    <t>XP76400046</t>
  </si>
  <si>
    <t>Revize - plynoinstalace, kotelna III.kategorie, provozní řád kotelny, revizní knihy</t>
  </si>
  <si>
    <t>-793964899</t>
  </si>
  <si>
    <t>XP95100009</t>
  </si>
  <si>
    <t>UTZ plyn</t>
  </si>
  <si>
    <t>-1734815630</t>
  </si>
  <si>
    <t>707</t>
  </si>
  <si>
    <t>Dokumenty pro skutečné provedení</t>
  </si>
  <si>
    <t>R-707-02</t>
  </si>
  <si>
    <t>Revizní zpráva tlakových nádob stabilních</t>
  </si>
  <si>
    <t>-1192678111</t>
  </si>
  <si>
    <t>721</t>
  </si>
  <si>
    <t>Zdravotechnika - vnitřní kanalizace</t>
  </si>
  <si>
    <t>721140905</t>
  </si>
  <si>
    <t>Opravy odpadního potrubí litinového vsazení odbočky do potrubí DN 100</t>
  </si>
  <si>
    <t>2085204832</t>
  </si>
  <si>
    <t>721171902</t>
  </si>
  <si>
    <t>Opravy odpadního potrubí plastového vsazení odbočky do potrubí DN 40</t>
  </si>
  <si>
    <t>-1939412109</t>
  </si>
  <si>
    <t>721171912</t>
  </si>
  <si>
    <t>Opravy odpadního potrubí plastového propojení dosavadního potrubí DN 40</t>
  </si>
  <si>
    <t>-462464246</t>
  </si>
  <si>
    <t>721174042</t>
  </si>
  <si>
    <t>Potrubí z trub polypropylenových připojovací DN 40</t>
  </si>
  <si>
    <t>-798442434</t>
  </si>
  <si>
    <t>721174043</t>
  </si>
  <si>
    <t>Potrubí z trub polypropylenových připojovací DN 50</t>
  </si>
  <si>
    <t>1282491753</t>
  </si>
  <si>
    <t>721174044</t>
  </si>
  <si>
    <t>Potrubí z trub polypropylenových připojovací DN 75</t>
  </si>
  <si>
    <t>-2077054568</t>
  </si>
  <si>
    <t>721174045</t>
  </si>
  <si>
    <t>Potrubí z trub polypropylenových připojovací DN 110</t>
  </si>
  <si>
    <t>443205857</t>
  </si>
  <si>
    <t>721211402</t>
  </si>
  <si>
    <t>Podlahové vpusti s vodorovným odtokem DN 40/50 s automatickým vztlakovým uzávěrem</t>
  </si>
  <si>
    <t>-2131277449</t>
  </si>
  <si>
    <t>721226521</t>
  </si>
  <si>
    <t>Zápachové uzávěrky nástěnné (PP) pro pračku a myčku DN 40</t>
  </si>
  <si>
    <t>-1439225762</t>
  </si>
  <si>
    <t>721290111</t>
  </si>
  <si>
    <t>Zkouška těsnosti kanalizace v objektech vodou do DN 125</t>
  </si>
  <si>
    <t>-1627881701</t>
  </si>
  <si>
    <t>721194104</t>
  </si>
  <si>
    <t>Vyměření přípojek na potrubí vyvedení a upevnění odpadních výpustek DN 40</t>
  </si>
  <si>
    <t>-1521032435</t>
  </si>
  <si>
    <t>721194109</t>
  </si>
  <si>
    <t>Vyměření přípojek na potrubí vyvedení a upevnění odpadních výpustek DN 100</t>
  </si>
  <si>
    <t>1685381081</t>
  </si>
  <si>
    <t>28615603</t>
  </si>
  <si>
    <t>čistící tvarovka odpadní PP DN 110 pro vysoké teploty</t>
  </si>
  <si>
    <t>1322727687</t>
  </si>
  <si>
    <t>28615602</t>
  </si>
  <si>
    <t>čistící tvarovka odpadní PP DN 75 pro vysoké teploty</t>
  </si>
  <si>
    <t>-1000408251</t>
  </si>
  <si>
    <t>56245724</t>
  </si>
  <si>
    <t>dvířka vanová bílá 200x200mm</t>
  </si>
  <si>
    <t>1855570130</t>
  </si>
  <si>
    <t>R-721-06</t>
  </si>
  <si>
    <t>Montáž čistící tvarovky</t>
  </si>
  <si>
    <t>-908421193</t>
  </si>
  <si>
    <t>R-721-07</t>
  </si>
  <si>
    <t>Montáž plastových dvířek</t>
  </si>
  <si>
    <t>-1556750427</t>
  </si>
  <si>
    <t>998721102</t>
  </si>
  <si>
    <t>Přesun hmot pro vnitřní kanalizace stanovený z hmotnosti přesunovaného materiálu vodorovná dopravní vzdálenost do 50 m v objektech výšky přes 6 do 12 m</t>
  </si>
  <si>
    <t>1188152490</t>
  </si>
  <si>
    <t>722</t>
  </si>
  <si>
    <t>Zdravotechnika - vnitřní vodovod</t>
  </si>
  <si>
    <t>713410811</t>
  </si>
  <si>
    <t>Odstranění tepelné izolace potrubí a ohybů pásy nebo rohožemi bez povrchové úpravy ovinutými kolem potrubí a staženými ocelovým drátem potrubí, tloušťka izolace do 50 mm</t>
  </si>
  <si>
    <t>-20911176</t>
  </si>
  <si>
    <t>722130801</t>
  </si>
  <si>
    <t>Demontáž potrubí z ocelových trubek pozinkovaných závitových do DN 25</t>
  </si>
  <si>
    <t>-1610981662</t>
  </si>
  <si>
    <t>722130802</t>
  </si>
  <si>
    <t>Demontáž potrubí z ocelových trubek pozinkovaných závitových přes 25 do DN 40</t>
  </si>
  <si>
    <t>-965949932</t>
  </si>
  <si>
    <t>722130803</t>
  </si>
  <si>
    <t>Demontáž potrubí z ocelových trubek pozinkovaných závitových přes 40 do DN 50</t>
  </si>
  <si>
    <t>1091137706</t>
  </si>
  <si>
    <t>722130901</t>
  </si>
  <si>
    <t>Opravy vodovodního potrubí z ocelových trubek pozinkovaných závitových zazátkování vývodu</t>
  </si>
  <si>
    <t>672910161</t>
  </si>
  <si>
    <t>722220861</t>
  </si>
  <si>
    <t>Demontáž armatur závitových se dvěma závity do G 3/4</t>
  </si>
  <si>
    <t>543701481</t>
  </si>
  <si>
    <t>722220862</t>
  </si>
  <si>
    <t>Demontáž armatur závitových se dvěma závity přes 3/4 do G 5/4</t>
  </si>
  <si>
    <t>1601765553</t>
  </si>
  <si>
    <t>722220864</t>
  </si>
  <si>
    <t>Demontáž armatur závitových se dvěma závity G 2</t>
  </si>
  <si>
    <t>-1535033675</t>
  </si>
  <si>
    <t>722260811</t>
  </si>
  <si>
    <t>Demontáž vodoměrů závitových G 1/2</t>
  </si>
  <si>
    <t>-1341149817</t>
  </si>
  <si>
    <t>722290822</t>
  </si>
  <si>
    <t>Vnitrostaveništní přemístění vybouraných (demontovaných) hmot vnitřní vodovod vodorovně do 100 m v objektech výšky přes 6 do 12 m</t>
  </si>
  <si>
    <t>-1046640568</t>
  </si>
  <si>
    <t>R-722-3645</t>
  </si>
  <si>
    <t>pouzdro izolační potrubní z pěnového polyetylenu s AL fólií 22/20mm</t>
  </si>
  <si>
    <t>-924630996</t>
  </si>
  <si>
    <t>R-722-01</t>
  </si>
  <si>
    <t>pouzdro izolační potrubní z pěnového polyetylenu s AL fólií 28/20mm</t>
  </si>
  <si>
    <t>1954967854</t>
  </si>
  <si>
    <t>R-722-02</t>
  </si>
  <si>
    <t>pouzdro izolační potrubní z pěnového polyetylenu s AL fólií 32/20mm</t>
  </si>
  <si>
    <t>-1304284322</t>
  </si>
  <si>
    <t>R-722-03</t>
  </si>
  <si>
    <t>pouzdro izolační potrubní z pěnového polyetylenu s AL fólií 45/20mm</t>
  </si>
  <si>
    <t>-1792410458</t>
  </si>
  <si>
    <t>R-722-04</t>
  </si>
  <si>
    <t>pouzdro izolační potrubní z pěnového polyetylenu s AL fólií 54/20mm</t>
  </si>
  <si>
    <t>-856760332</t>
  </si>
  <si>
    <t>R-722-05</t>
  </si>
  <si>
    <t>pouzdro izolační potrubní z pěnového polyetylenu s AL fólií 63/20mm</t>
  </si>
  <si>
    <t>1872243852</t>
  </si>
  <si>
    <t>28377103</t>
  </si>
  <si>
    <t>pouzdro izolační potrubní z pěnového polyetylenu 22/9mm</t>
  </si>
  <si>
    <t>63442499</t>
  </si>
  <si>
    <t>28377111</t>
  </si>
  <si>
    <t>pouzdro izolační potrubní z pěnového polyetylenu 28/9mm</t>
  </si>
  <si>
    <t>602349056</t>
  </si>
  <si>
    <t>63154531</t>
  </si>
  <si>
    <t>pouzdro izolační potrubní z minerální vlny s Al fólií max. 250/100°C 28/30mm</t>
  </si>
  <si>
    <t>-1596802650</t>
  </si>
  <si>
    <t>63154530</t>
  </si>
  <si>
    <t>pouzdro izolační potrubní z minerální vlny s Al fólií max. 250/100°C 22/30mm</t>
  </si>
  <si>
    <t>504973678</t>
  </si>
  <si>
    <t>63154572</t>
  </si>
  <si>
    <t>pouzdro izolační potrubní z minerální vlny s Al fólií max. 250/100°C 35/40mm</t>
  </si>
  <si>
    <t>-1001017366</t>
  </si>
  <si>
    <t>63154603</t>
  </si>
  <si>
    <t>pouzdro izolační potrubní z minerální vlny s Al fólií max. 250/100°C 42/50mm</t>
  </si>
  <si>
    <t>-862873289</t>
  </si>
  <si>
    <t>713463131</t>
  </si>
  <si>
    <t>Montáž izolace tepelné potrubí a ohybů tvarovkami nebo deskami potrubními pouzdry bez povrchové úpravy (izolační materiál ve specifikaci) přilepenými v příčných a podélných spojích izolace potrubí jednovrstvá, tloušťky izolace do 25 mm</t>
  </si>
  <si>
    <t>6335049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</si>
  <si>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</si>
  <si>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</si>
  <si>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-1864320537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</si>
  <si>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</si>
  <si>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</si>
  <si>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-651945108</t>
  </si>
  <si>
    <t>R-722-06.</t>
  </si>
  <si>
    <t>Montážní a spojovací materiál</t>
  </si>
  <si>
    <t>-650369998</t>
  </si>
  <si>
    <t>R-722-07</t>
  </si>
  <si>
    <t>Potrubí vodovodní plastové PP-RCT s čedičovým vláknem, D 20 x 2,8 mm</t>
  </si>
  <si>
    <t>1645682174</t>
  </si>
  <si>
    <t>R-722-08</t>
  </si>
  <si>
    <t>Potrubí vodovodní plastové PP-RCT s čedičovým vláknem, D 25 x 3,5 mm</t>
  </si>
  <si>
    <t>-592274206</t>
  </si>
  <si>
    <t>R-722-09</t>
  </si>
  <si>
    <t>Potrubí vodovodní plastové PP-RCT s čedičovým vláknem, D 32 x 4,4 mm</t>
  </si>
  <si>
    <t>279137523</t>
  </si>
  <si>
    <t>R-722-10</t>
  </si>
  <si>
    <t>Potrubí vodovodní plastové PP-RCT s čedičovým vláknem, D 40 x 5,5 mm</t>
  </si>
  <si>
    <t>-2102751008</t>
  </si>
  <si>
    <t>R-722-11</t>
  </si>
  <si>
    <t>Potrubí vodovodní plastové PP-RCT s čedičovým vláknem, D 50 x 6,9 mm</t>
  </si>
  <si>
    <t>1836527276</t>
  </si>
  <si>
    <t>R-722-12</t>
  </si>
  <si>
    <t>Potrubí vodovodní plastové PP-RCT s čedičovým vláknem, D 63 x 8,6 mm</t>
  </si>
  <si>
    <t>-109651044</t>
  </si>
  <si>
    <t>722290226</t>
  </si>
  <si>
    <t>Zkoušky, proplach a desinfekce vodovodního potrubí zkoušky těsnosti vodovodního potrubí závitového do DN 50</t>
  </si>
  <si>
    <t>-1785958630</t>
  </si>
  <si>
    <t>722290229</t>
  </si>
  <si>
    <t>Zkoušky, proplach a desinfekce vodovodního potrubí zkoušky těsnosti vodovodního potrubí závitového přes DN 50 do DN 100</t>
  </si>
  <si>
    <t>-1230437877</t>
  </si>
  <si>
    <t>722290234</t>
  </si>
  <si>
    <t>Zkoušky, proplach a desinfekce vodovodního potrubí proplach a desinfekce vodovodního potrubí do DN 80</t>
  </si>
  <si>
    <t>1212865011</t>
  </si>
  <si>
    <t>722131931</t>
  </si>
  <si>
    <t>Opravy vodovodního potrubí z ocelových trubek pozinkovaných závitových propojení dosavadního potrubí DN 15</t>
  </si>
  <si>
    <t>1682162737</t>
  </si>
  <si>
    <t>722131932</t>
  </si>
  <si>
    <t>Opravy vodovodního potrubí z ocelových trubek pozinkovaných závitových propojení dosavadního potrubí DN 20</t>
  </si>
  <si>
    <t>857448453</t>
  </si>
  <si>
    <t>722131933</t>
  </si>
  <si>
    <t>Opravy vodovodního potrubí z ocelových trubek pozinkovaných závitových propojení dosavadního potrubí DN 25</t>
  </si>
  <si>
    <t>1805588948</t>
  </si>
  <si>
    <t>722131936</t>
  </si>
  <si>
    <t>Opravy vodovodního potrubí z ocelových trubek pozinkovaných závitových propojení dosavadního potrubí DN 50</t>
  </si>
  <si>
    <t>-468718654</t>
  </si>
  <si>
    <t>722182011</t>
  </si>
  <si>
    <t>Podpůrný žlab pro potrubí průměru D 20</t>
  </si>
  <si>
    <t>-1304939931</t>
  </si>
  <si>
    <t>722182012</t>
  </si>
  <si>
    <t>Podpůrný žlab pro potrubí průměru D 25</t>
  </si>
  <si>
    <t>-1456355621</t>
  </si>
  <si>
    <t>722182013</t>
  </si>
  <si>
    <t>Podpůrný žlab pro potrubí průměru D 32</t>
  </si>
  <si>
    <t>-888802450</t>
  </si>
  <si>
    <t>R-722-15.</t>
  </si>
  <si>
    <t>Napojení na hydrant DN 25</t>
  </si>
  <si>
    <t>-1802518811</t>
  </si>
  <si>
    <t>722220111</t>
  </si>
  <si>
    <t>Armatury s jedním závitem nástěnky pro výtokový ventil G 1/2</t>
  </si>
  <si>
    <t>-1871013784</t>
  </si>
  <si>
    <t>722220121</t>
  </si>
  <si>
    <t>Armatury s jedním závitem nástěnky pro baterii G 1/2</t>
  </si>
  <si>
    <t>pár</t>
  </si>
  <si>
    <t>1138705947</t>
  </si>
  <si>
    <t>722224115</t>
  </si>
  <si>
    <t>Armatury s jedním závitem kohouty plnicí a vypouštěcí PN 10 G 1/2</t>
  </si>
  <si>
    <t>1002729998</t>
  </si>
  <si>
    <t>722231141</t>
  </si>
  <si>
    <t>Armatury se dvěma závity ventily pojistné rohové G 1/2</t>
  </si>
  <si>
    <t>-1467451752</t>
  </si>
  <si>
    <t>722231142</t>
  </si>
  <si>
    <t>Armatury se dvěma závity ventily pojistné rohové G 3/4</t>
  </si>
  <si>
    <t>-1789627997</t>
  </si>
  <si>
    <t>722231143</t>
  </si>
  <si>
    <t>Armatury se dvěma závity ventily pojistné rohové G 1</t>
  </si>
  <si>
    <t>-885728450</t>
  </si>
  <si>
    <t>722232043</t>
  </si>
  <si>
    <t>Armatury se dvěma závity kulové kohouty PN 42 do 185 °C přímé vnitřní závit G 1/2</t>
  </si>
  <si>
    <t>1295274319</t>
  </si>
  <si>
    <t>722232044</t>
  </si>
  <si>
    <t>Armatury se dvěma závity kulové kohouty PN 42 do 185 °C přímé vnitřní závit G 3/4</t>
  </si>
  <si>
    <t>37359969</t>
  </si>
  <si>
    <t>722232045</t>
  </si>
  <si>
    <t>Armatury se dvěma závity kulové kohouty PN 42 do 185 °C přímé vnitřní závit G 1</t>
  </si>
  <si>
    <t>-1180668758</t>
  </si>
  <si>
    <t>722232048</t>
  </si>
  <si>
    <t>Armatury se dvěma závity kulové kohouty PN 42 do 185 °C přímé vnitřní závit G 2</t>
  </si>
  <si>
    <t>-126852323</t>
  </si>
  <si>
    <t>722234263</t>
  </si>
  <si>
    <t>Armatury se dvěma závity filtry mosazný PN 20 do 80 °C G 1/2</t>
  </si>
  <si>
    <t>2085255582</t>
  </si>
  <si>
    <t>722234264</t>
  </si>
  <si>
    <t>Armatury se dvěma závity filtry mosazný PN 20 do 80 °C G 3/4</t>
  </si>
  <si>
    <t>254331075</t>
  </si>
  <si>
    <t>R-722-17</t>
  </si>
  <si>
    <t>Expanzní uzavřená nádoba o objemu V=2l vč. Flowjet DN20 ,10bar</t>
  </si>
  <si>
    <t>223064121</t>
  </si>
  <si>
    <t>48466001</t>
  </si>
  <si>
    <t>souprava upevňovací s páskou k expanzním nádobám  8 - 35L</t>
  </si>
  <si>
    <t>sada</t>
  </si>
  <si>
    <t>-210457014</t>
  </si>
  <si>
    <t>R-722-18</t>
  </si>
  <si>
    <t>Expanzní uzavřená nádoba o objemu V=8l vč. Flowjet DN20 ,10bar</t>
  </si>
  <si>
    <t>710331131</t>
  </si>
  <si>
    <t>R-722-19.</t>
  </si>
  <si>
    <t>Expanzní uzavřená nádoba o objemu V=25l vč. Flowjet DN20 ,10bar</t>
  </si>
  <si>
    <t>43973649</t>
  </si>
  <si>
    <t>55111982</t>
  </si>
  <si>
    <t>ventil rohový pračkový 3/4"</t>
  </si>
  <si>
    <t>465262937</t>
  </si>
  <si>
    <t>55118612</t>
  </si>
  <si>
    <t>oddělovač potrubní závitový PN 10 T 65 °C mosaz 1"</t>
  </si>
  <si>
    <t>-32266449</t>
  </si>
  <si>
    <t>55121196</t>
  </si>
  <si>
    <t>závitový zpětný ventil 1/2"</t>
  </si>
  <si>
    <t>685423261</t>
  </si>
  <si>
    <t>55121199</t>
  </si>
  <si>
    <t>závitový zpětný ventil 1"</t>
  </si>
  <si>
    <t>973594740</t>
  </si>
  <si>
    <t>55121200</t>
  </si>
  <si>
    <t>závitový zpětný ventil 1"1/4</t>
  </si>
  <si>
    <t>-1951689142</t>
  </si>
  <si>
    <t>55121202</t>
  </si>
  <si>
    <t>závitový zpětný ventil 2"</t>
  </si>
  <si>
    <t>1672819182</t>
  </si>
  <si>
    <t>734421101</t>
  </si>
  <si>
    <t>Tlakoměry s pevným stonkem a zpětnou klapkou spodní připojení (radiální) tlaku 0–16 bar průměru 50 mm</t>
  </si>
  <si>
    <t>-617883767</t>
  </si>
  <si>
    <t>722239101</t>
  </si>
  <si>
    <t>Armatury se dvěma závity montáž vodovodních armatur se dvěma závity ostatních typů G 1/2</t>
  </si>
  <si>
    <t>1855899699</t>
  </si>
  <si>
    <t>722239102</t>
  </si>
  <si>
    <t>Armatury se dvěma závity montáž vodovodních armatur se dvěma závity ostatních typů G 3/4</t>
  </si>
  <si>
    <t>1857445863</t>
  </si>
  <si>
    <t>722239103</t>
  </si>
  <si>
    <t>Armatury se dvěma závity montáž vodovodních armatur se dvěma závity ostatních typů G 1</t>
  </si>
  <si>
    <t>-92015740</t>
  </si>
  <si>
    <t>722239104</t>
  </si>
  <si>
    <t>Armatury se dvěma závity montáž vodovodních armatur se dvěma závity ostatních typů G 5/4</t>
  </si>
  <si>
    <t>-949001677</t>
  </si>
  <si>
    <t>722239106</t>
  </si>
  <si>
    <t>Armatury se dvěma závity montáž vodovodních armatur se dvěma závity ostatních typů G 2</t>
  </si>
  <si>
    <t>-333846519</t>
  </si>
  <si>
    <t>734419111</t>
  </si>
  <si>
    <t>Teploměry technické montáž teploměrů s ochranným pouzdrem nebo s pevným stonkem a jímkou</t>
  </si>
  <si>
    <t>-627799341</t>
  </si>
  <si>
    <t>R-722-28</t>
  </si>
  <si>
    <t>Montáž expanzní tlakové nádoby vč. příslušenství</t>
  </si>
  <si>
    <t>-1444932129</t>
  </si>
  <si>
    <t>722260814</t>
  </si>
  <si>
    <t>Demontáž vodoměrů závitových G 5/4</t>
  </si>
  <si>
    <t>2080355534</t>
  </si>
  <si>
    <t>722260924</t>
  </si>
  <si>
    <t>Oprava vodoměrů zpětná montáž vodoměrů závitových do potrubí z trubek ocelových G 5/4</t>
  </si>
  <si>
    <t>-741889365</t>
  </si>
  <si>
    <t>998722102</t>
  </si>
  <si>
    <t>Přesun hmot pro vnitřní vodovod stanovený z hmotnosti přesunovaného materiálu vodorovná dopravní vzdálenost do 50 m v objektech výšky přes 6 do 12 m</t>
  </si>
  <si>
    <t>-1422853443</t>
  </si>
  <si>
    <t>XP95100015</t>
  </si>
  <si>
    <t>Baterie příslušenství - směšovací ventil 3/4</t>
  </si>
  <si>
    <t>607908818</t>
  </si>
  <si>
    <t>734209124</t>
  </si>
  <si>
    <t>Montáž závitových armatur se 3 závity G 3/4 (DN 20)</t>
  </si>
  <si>
    <t>-1087095313</t>
  </si>
  <si>
    <t>-1224680976</t>
  </si>
  <si>
    <t>723111203</t>
  </si>
  <si>
    <t>Potrubí z ocelových trubek závitových černých spojovaných svařováním, bezešvých běžných DN 20</t>
  </si>
  <si>
    <t>-1239753000</t>
  </si>
  <si>
    <t>723111205</t>
  </si>
  <si>
    <t>Potrubí z ocelových trubek závitových černých spojovaných svařováním, bezešvých běžných DN 32</t>
  </si>
  <si>
    <t>-78618083</t>
  </si>
  <si>
    <t>723150312</t>
  </si>
  <si>
    <t>Potrubí z ocelových trubek hladkých černých spojovaných svařováním tvářených za tepla Ø 57/3,2</t>
  </si>
  <si>
    <t>-1910477252</t>
  </si>
  <si>
    <t>723150317</t>
  </si>
  <si>
    <t>Potrubí z ocelových trubek hladkých černých spojovaných svařováním tvářených za tepla Ø 159/4,5</t>
  </si>
  <si>
    <t>2039347632</t>
  </si>
  <si>
    <t>723150367</t>
  </si>
  <si>
    <t>Potrubí z ocelových trubek hladkých chráničky Ø 57/2,9</t>
  </si>
  <si>
    <t>-939848534</t>
  </si>
  <si>
    <t>723150369</t>
  </si>
  <si>
    <t>Potrubí z ocelových trubek hladkých chráničky Ø 89/3,6</t>
  </si>
  <si>
    <t>-1004523709</t>
  </si>
  <si>
    <t>723190205</t>
  </si>
  <si>
    <t>Přípojky plynovodní ke strojům a zařízením z trubek ocelových závitových černých spojovaných na závit, bezešvých, běžných DN 32</t>
  </si>
  <si>
    <t>1402127508</t>
  </si>
  <si>
    <t>723190253</t>
  </si>
  <si>
    <t>Přípojky plynovodní ke strojům a zařízením z trubek vyvedení a upevnění plynovodních výpustek na potrubí DN 25</t>
  </si>
  <si>
    <t>-2091766663</t>
  </si>
  <si>
    <t>-1803523493</t>
  </si>
  <si>
    <t>40563107</t>
  </si>
  <si>
    <t>ventil solenoidový nepřímo řízený - voda, vzduch, 2"</t>
  </si>
  <si>
    <t>-1506133913</t>
  </si>
  <si>
    <t>723239106</t>
  </si>
  <si>
    <t>Armatury se dvěma závity montáž armatur se dvěma závity ostatních typů G 2</t>
  </si>
  <si>
    <t>547762609</t>
  </si>
  <si>
    <t>723231163</t>
  </si>
  <si>
    <t>Armatury se dvěma závity kohouty kulové PN 42 do 185°C plnoprůtokové vnitřní závit těžká řada G 3/4</t>
  </si>
  <si>
    <t>-1354961468</t>
  </si>
  <si>
    <t>723231167</t>
  </si>
  <si>
    <t>Armatury se dvěma závity kohouty kulové PN 42 do 185°C plnoprůtokové vnitřní závit těžká řada G 2</t>
  </si>
  <si>
    <t>-751222563</t>
  </si>
  <si>
    <t>XP76400054</t>
  </si>
  <si>
    <t>Manometr pr.160 s kulovým kohoutem 0 - 6 kPa</t>
  </si>
  <si>
    <t>1153085032</t>
  </si>
  <si>
    <t>723190907</t>
  </si>
  <si>
    <t>Opravy plynovodního potrubí odvzdušnění a napuštění potrubí</t>
  </si>
  <si>
    <t>1413550000</t>
  </si>
  <si>
    <t>998723101</t>
  </si>
  <si>
    <t>Přesun hmot pro vnitřní plynovod stanovený z hmotnosti přesunovaného materiálu vodorovná dopravní vzdálenost do 50 m v objektech výšky do 6 m</t>
  </si>
  <si>
    <t>-791999098</t>
  </si>
  <si>
    <t>723120809</t>
  </si>
  <si>
    <t>Demontáž potrubí svařovaného z ocelových trubek závitových přes 50 do DN 80</t>
  </si>
  <si>
    <t>1133441712</t>
  </si>
  <si>
    <t>XP95100011</t>
  </si>
  <si>
    <t>Ztížená pracnost při demontážích, práce za provozu - délka demont. potrubí max 2m</t>
  </si>
  <si>
    <t>555623584</t>
  </si>
  <si>
    <t>XP95100012</t>
  </si>
  <si>
    <t>Demontáž a montáž podhledů vč. úprav stavebních otvorů</t>
  </si>
  <si>
    <t>588008223</t>
  </si>
  <si>
    <t>-224555342</t>
  </si>
  <si>
    <t>725-00</t>
  </si>
  <si>
    <t>Zdravotechnika - demontáže</t>
  </si>
  <si>
    <t>725110814</t>
  </si>
  <si>
    <t>Demontáž klozetu Kombi, odsávací</t>
  </si>
  <si>
    <t>709723990</t>
  </si>
  <si>
    <t>725210821</t>
  </si>
  <si>
    <t>Demontáž umyvadel bez výtokových armatur</t>
  </si>
  <si>
    <t>-1613208772</t>
  </si>
  <si>
    <t>725820802</t>
  </si>
  <si>
    <t>Demontáž baterie stojánkové do jednoho otvoru</t>
  </si>
  <si>
    <t>-623984422</t>
  </si>
  <si>
    <t>725590812</t>
  </si>
  <si>
    <t>Vnitrostaveništní přemístění vybouraných (demontovaných) hmot zařizovacích předmětů vodorovně do 100 m v objektech výšky přes 6 do 12 m</t>
  </si>
  <si>
    <t>264634992</t>
  </si>
  <si>
    <t>725-01</t>
  </si>
  <si>
    <t>Zdravotechnika - zařizovací předměty veřejnost - muži</t>
  </si>
  <si>
    <t>64236031</t>
  </si>
  <si>
    <t>klozet keramický bílý závěsný hluboké splachování 530x360x350mm</t>
  </si>
  <si>
    <t>1787053667</t>
  </si>
  <si>
    <t>55167399</t>
  </si>
  <si>
    <t>sedátko klozetové duroplastové bílé</t>
  </si>
  <si>
    <t>-741120494</t>
  </si>
  <si>
    <t>64236051</t>
  </si>
  <si>
    <t>klozet keramický bílý závěsný hluboké splachování pro handicapované</t>
  </si>
  <si>
    <t>2046381733</t>
  </si>
  <si>
    <t>725119125</t>
  </si>
  <si>
    <t>Zařízení záchodů montáž klozetových mís závěsných na nosné stěny</t>
  </si>
  <si>
    <t>-1393583822</t>
  </si>
  <si>
    <t>726111031b</t>
  </si>
  <si>
    <t>Piezo splachovač WC se speciálním antivandalovým krytem, včetně montážního rámu s nádržkou, 24 V DC</t>
  </si>
  <si>
    <t>-1315069303</t>
  </si>
  <si>
    <t>725000014b</t>
  </si>
  <si>
    <t>Piezo splachovač WC s druhým tlačítkem pro oddálené spláchnutí pro tělesně handicapované - se speciálním antivandalovým krytem, včetně montážního rámu s nádržkou SLR 21, 24V DC</t>
  </si>
  <si>
    <t>1430421947</t>
  </si>
  <si>
    <t>726111204</t>
  </si>
  <si>
    <t>Instalační předstěna - montáž klozetu do masivní zděné kce</t>
  </si>
  <si>
    <t>-1465566373</t>
  </si>
  <si>
    <t>55161322</t>
  </si>
  <si>
    <t>uzávěrka zápachová umyvadlová s krycí růžicí odtoku DN 40</t>
  </si>
  <si>
    <t>916099889</t>
  </si>
  <si>
    <t>XP95100017a</t>
  </si>
  <si>
    <t>Zavěsné umývadlo dvojité litý mramor 1400x530mm</t>
  </si>
  <si>
    <t>18318846</t>
  </si>
  <si>
    <t>XP95100058</t>
  </si>
  <si>
    <t>Zavěsné umývadlo litý mramor 1600x500mm mramorit s jedním umývadlem - volná plocha jako přebalovací pult</t>
  </si>
  <si>
    <t>903962324</t>
  </si>
  <si>
    <t>725219410</t>
  </si>
  <si>
    <t>Montáž nadstandardního nebo dvojitého umývadla (bez dodávky sifonu)</t>
  </si>
  <si>
    <t>-1070054934</t>
  </si>
  <si>
    <t>SNL.SLP19RZ</t>
  </si>
  <si>
    <t>Pisoár Golem s radarovým splachovačem, 230V AC</t>
  </si>
  <si>
    <t>-558706615</t>
  </si>
  <si>
    <t>725129102</t>
  </si>
  <si>
    <t>Pisoárové záchodky montáž ostatních typů automatických</t>
  </si>
  <si>
    <t>-1381020129</t>
  </si>
  <si>
    <t>55161838</t>
  </si>
  <si>
    <t>sifon k urinálu odsávací s nastavitelným odpadem</t>
  </si>
  <si>
    <t>-2038584353</t>
  </si>
  <si>
    <t>R-722-14.</t>
  </si>
  <si>
    <t>Montáž zápachových uzávěrek - ostatních</t>
  </si>
  <si>
    <t>-212762321</t>
  </si>
  <si>
    <t>55161007</t>
  </si>
  <si>
    <t>ventil odpadní umyvadlový celokovový CLICK/CLACK s přepadem a připojovacím závitem 5/4"</t>
  </si>
  <si>
    <t>-1748998733</t>
  </si>
  <si>
    <t>725859101</t>
  </si>
  <si>
    <t>Ventily odpadní pro zařizovací předměty montáž ventilů do DN 32</t>
  </si>
  <si>
    <t>-679496467</t>
  </si>
  <si>
    <t>725869101</t>
  </si>
  <si>
    <t>Zápachové uzávěrky zařizovacích předmětů montáž zápachových uzávěrek umyvadlových do DN 40</t>
  </si>
  <si>
    <t>-1176909997</t>
  </si>
  <si>
    <t>R-725-15</t>
  </si>
  <si>
    <t>Montáž sklopného zdrcadla</t>
  </si>
  <si>
    <t>-836448453</t>
  </si>
  <si>
    <t>725829131</t>
  </si>
  <si>
    <t>Baterie umyvadlové montáž ostatních typů stojánkových G 1/2</t>
  </si>
  <si>
    <t>1388497000</t>
  </si>
  <si>
    <t>zp02</t>
  </si>
  <si>
    <t>Baterie senzorová - s elektronikou ALS pro teplou a studenou vodu, delší ramínko 24 V DC</t>
  </si>
  <si>
    <t>-1860911412</t>
  </si>
  <si>
    <t>XP95100024</t>
  </si>
  <si>
    <t>Baterie umyvadlová stojánková páková s třmenovou prodlouženou pákou chrom</t>
  </si>
  <si>
    <t>-1101975049</t>
  </si>
  <si>
    <t>R-725-16</t>
  </si>
  <si>
    <t>Montáž madla</t>
  </si>
  <si>
    <t>-551740531</t>
  </si>
  <si>
    <t>XP95100028</t>
  </si>
  <si>
    <t>Dávkovač mýdla nerezový bezdotykový 24V 1L</t>
  </si>
  <si>
    <t>-556979530</t>
  </si>
  <si>
    <t>XP95100030</t>
  </si>
  <si>
    <t>Automatický bezdotykový osoušeč rukou s nerezovým matným krytem</t>
  </si>
  <si>
    <t>437124712</t>
  </si>
  <si>
    <t>XP95100032</t>
  </si>
  <si>
    <t>Automatický nerezový dávkovač tekuté i gelové dezinfekce - nástěnná varianta</t>
  </si>
  <si>
    <t>-948807706</t>
  </si>
  <si>
    <t>XP95100021</t>
  </si>
  <si>
    <t>Automatický centrální stojánkový dávkovač mýdla, nerezová ramínka (4 ks), nádržka na mýdlo 6 l, 24 V</t>
  </si>
  <si>
    <t>-1664300059</t>
  </si>
  <si>
    <t>725849505</t>
  </si>
  <si>
    <t>Montáž koupelnových doplňků (zásobníky toal.papírů a ručníků,dávkovače mýdla apod.)</t>
  </si>
  <si>
    <t>-1848131761</t>
  </si>
  <si>
    <t>55172110</t>
  </si>
  <si>
    <t>zdroj napájecí 230V AC/24V DC max. 4 ventily 170x130x85mm</t>
  </si>
  <si>
    <t>-568053228</t>
  </si>
  <si>
    <t>XP95100040</t>
  </si>
  <si>
    <t>Nerezové madlo univerzální, pevné, délka 600mm, povrch matný</t>
  </si>
  <si>
    <t>1558899310</t>
  </si>
  <si>
    <t>155</t>
  </si>
  <si>
    <t>XP95100042</t>
  </si>
  <si>
    <t>Nerezové madlo sklopné, délka 830 mm, povrch matný</t>
  </si>
  <si>
    <t>Kč</t>
  </si>
  <si>
    <t>71763367</t>
  </si>
  <si>
    <t>156</t>
  </si>
  <si>
    <t>XP95100042b</t>
  </si>
  <si>
    <t>Nerezové madlo pevné, délka 900 mm, povrch matný</t>
  </si>
  <si>
    <t>-1514485923</t>
  </si>
  <si>
    <t>157</t>
  </si>
  <si>
    <t>XP95100048</t>
  </si>
  <si>
    <t>Nerezové zrcadlo sklopné pro tělesně handicapované 400 x 600 mm</t>
  </si>
  <si>
    <t>-984390843</t>
  </si>
  <si>
    <t>158</t>
  </si>
  <si>
    <t>XP95100048b</t>
  </si>
  <si>
    <t>Nerezové zrcadlo 900 x 400 mm</t>
  </si>
  <si>
    <t>386402140</t>
  </si>
  <si>
    <t>159</t>
  </si>
  <si>
    <t>998725102</t>
  </si>
  <si>
    <t>Přesun hmot pro zařizovací předměty stanovený z hmotnosti přesunovaného materiálu vodorovná dopravní vzdálenost do 50 m v objektech výšky přes 6 do 12 m</t>
  </si>
  <si>
    <t>1821663393</t>
  </si>
  <si>
    <t>725-02</t>
  </si>
  <si>
    <t>Zdravotechnika - zařizovací předměty veřejnost - ženy</t>
  </si>
  <si>
    <t>160</t>
  </si>
  <si>
    <t>-1838745196</t>
  </si>
  <si>
    <t>161</t>
  </si>
  <si>
    <t>800162633</t>
  </si>
  <si>
    <t>162</t>
  </si>
  <si>
    <t>1462172465</t>
  </si>
  <si>
    <t>163</t>
  </si>
  <si>
    <t>-161353355</t>
  </si>
  <si>
    <t>164</t>
  </si>
  <si>
    <t>695213988</t>
  </si>
  <si>
    <t>165</t>
  </si>
  <si>
    <t>1342233750</t>
  </si>
  <si>
    <t>166</t>
  </si>
  <si>
    <t>-49934122</t>
  </si>
  <si>
    <t>167</t>
  </si>
  <si>
    <t>-1765498814</t>
  </si>
  <si>
    <t>168</t>
  </si>
  <si>
    <t>-501759922</t>
  </si>
  <si>
    <t>169</t>
  </si>
  <si>
    <t>190813877</t>
  </si>
  <si>
    <t>170</t>
  </si>
  <si>
    <t>1733605939</t>
  </si>
  <si>
    <t>171</t>
  </si>
  <si>
    <t>XP95100050</t>
  </si>
  <si>
    <t>Výlevka keramická závěsná s plast. mřížkou bílá</t>
  </si>
  <si>
    <t>1150276093</t>
  </si>
  <si>
    <t>172</t>
  </si>
  <si>
    <t>725119101</t>
  </si>
  <si>
    <t>Zařízení záchodů montáž splachovačů ostatních typů nádržkových plastových vysokopoložených</t>
  </si>
  <si>
    <t>-799551027</t>
  </si>
  <si>
    <t>173</t>
  </si>
  <si>
    <t>725339111</t>
  </si>
  <si>
    <t>Montáž výlevky</t>
  </si>
  <si>
    <t>-1782763080</t>
  </si>
  <si>
    <t>174</t>
  </si>
  <si>
    <t>725821316</t>
  </si>
  <si>
    <t>Baterie dřezová nástěnná páková s otáčivým plochým ústím a délkou ramínka 300 mm</t>
  </si>
  <si>
    <t>-1426520908</t>
  </si>
  <si>
    <t>175</t>
  </si>
  <si>
    <t>725829101</t>
  </si>
  <si>
    <t>Baterie dřezové montáž ostatních typů nástěnných pákových nebo klasických</t>
  </si>
  <si>
    <t>-1912241108</t>
  </si>
  <si>
    <t>176</t>
  </si>
  <si>
    <t>XP95100054</t>
  </si>
  <si>
    <t>Předstěnové systémy k výlevce, ovládání zepředu</t>
  </si>
  <si>
    <t>-797422897</t>
  </si>
  <si>
    <t>177</t>
  </si>
  <si>
    <t>1914514346</t>
  </si>
  <si>
    <t>178</t>
  </si>
  <si>
    <t>-1062070861</t>
  </si>
  <si>
    <t>179</t>
  </si>
  <si>
    <t>-1058474688</t>
  </si>
  <si>
    <t>180</t>
  </si>
  <si>
    <t>-1112769898</t>
  </si>
  <si>
    <t>181</t>
  </si>
  <si>
    <t>808443549</t>
  </si>
  <si>
    <t>182</t>
  </si>
  <si>
    <t>1264625960</t>
  </si>
  <si>
    <t>183</t>
  </si>
  <si>
    <t>-680973032</t>
  </si>
  <si>
    <t>184</t>
  </si>
  <si>
    <t>1731657993</t>
  </si>
  <si>
    <t>185</t>
  </si>
  <si>
    <t>-986291891</t>
  </si>
  <si>
    <t>186</t>
  </si>
  <si>
    <t>-1830292625</t>
  </si>
  <si>
    <t>187</t>
  </si>
  <si>
    <t>295553023</t>
  </si>
  <si>
    <t>188</t>
  </si>
  <si>
    <t>-1922238270</t>
  </si>
  <si>
    <t>189</t>
  </si>
  <si>
    <t>-532818355</t>
  </si>
  <si>
    <t>190</t>
  </si>
  <si>
    <t>-1637728696</t>
  </si>
  <si>
    <t>191</t>
  </si>
  <si>
    <t>-1428748133</t>
  </si>
  <si>
    <t>192</t>
  </si>
  <si>
    <t>-1084000877</t>
  </si>
  <si>
    <t>193</t>
  </si>
  <si>
    <t>1252944835</t>
  </si>
  <si>
    <t>194</t>
  </si>
  <si>
    <t>-228300787</t>
  </si>
  <si>
    <t>195</t>
  </si>
  <si>
    <t>1128008167</t>
  </si>
  <si>
    <t>725-03</t>
  </si>
  <si>
    <t>Zdravotechnika - zařizovací předměty 2.NP</t>
  </si>
  <si>
    <t>196</t>
  </si>
  <si>
    <t>1464073793</t>
  </si>
  <si>
    <t>197</t>
  </si>
  <si>
    <t>-1680133902</t>
  </si>
  <si>
    <t>198</t>
  </si>
  <si>
    <t>726111031</t>
  </si>
  <si>
    <t>Instalační předstěna - klozet s ovládáním zepředu v 1080 mm závěsný do masivní zděné kce</t>
  </si>
  <si>
    <t>184142270</t>
  </si>
  <si>
    <t>199</t>
  </si>
  <si>
    <t>-1567260413</t>
  </si>
  <si>
    <t>200</t>
  </si>
  <si>
    <t>1497459625</t>
  </si>
  <si>
    <t>201</t>
  </si>
  <si>
    <t>1076361670</t>
  </si>
  <si>
    <t>202</t>
  </si>
  <si>
    <t>725849411</t>
  </si>
  <si>
    <t>Baterie sprchové montáž nástěnných baterií s nastavitelnou výškou sprchy</t>
  </si>
  <si>
    <t>1995436635</t>
  </si>
  <si>
    <t>203</t>
  </si>
  <si>
    <t>753526264</t>
  </si>
  <si>
    <t>204</t>
  </si>
  <si>
    <t>1641366993</t>
  </si>
  <si>
    <t>205</t>
  </si>
  <si>
    <t>64211023</t>
  </si>
  <si>
    <t>umyvadlo keramické závěsné bezbariérové bílé 640x550mm</t>
  </si>
  <si>
    <t>-1342259473</t>
  </si>
  <si>
    <t>206</t>
  </si>
  <si>
    <t>55161315</t>
  </si>
  <si>
    <t>uzávěrka zápachová umyvadlová podomítková DN 40/50</t>
  </si>
  <si>
    <t>-653386974</t>
  </si>
  <si>
    <t>207</t>
  </si>
  <si>
    <t>zp01</t>
  </si>
  <si>
    <t>Připojovací souprava 5/4" k podm.umyv.sifonu chrom</t>
  </si>
  <si>
    <t>1047040649</t>
  </si>
  <si>
    <t>208</t>
  </si>
  <si>
    <t>64221010</t>
  </si>
  <si>
    <t>umývátko keramické stěnové asymetrické bílé 450x250mm</t>
  </si>
  <si>
    <t>-13325294</t>
  </si>
  <si>
    <t>209</t>
  </si>
  <si>
    <t>725219102</t>
  </si>
  <si>
    <t>Montáž umyvadla připevněného na šrouby do zdiva</t>
  </si>
  <si>
    <t>-1447715061</t>
  </si>
  <si>
    <t>210</t>
  </si>
  <si>
    <t>-2049470861</t>
  </si>
  <si>
    <t>211</t>
  </si>
  <si>
    <t>55145588</t>
  </si>
  <si>
    <t>baterie sprchová bez příslušenství</t>
  </si>
  <si>
    <t>-1445172742</t>
  </si>
  <si>
    <t>212</t>
  </si>
  <si>
    <t>55145003</t>
  </si>
  <si>
    <t>souprava sprchová komplet</t>
  </si>
  <si>
    <t>1680045182</t>
  </si>
  <si>
    <t>213</t>
  </si>
  <si>
    <t>-1676499062</t>
  </si>
  <si>
    <t>214</t>
  </si>
  <si>
    <t>725244144</t>
  </si>
  <si>
    <t>Dveře sprchové polorámové skleněné tl. 6 mm otvíravé jednokřídlové do niky na vaničku šířky 1000 mm</t>
  </si>
  <si>
    <t>903486894</t>
  </si>
  <si>
    <t>215</t>
  </si>
  <si>
    <t>55144048</t>
  </si>
  <si>
    <t>baterie umyvadlová páková</t>
  </si>
  <si>
    <t>953209843</t>
  </si>
  <si>
    <t>216</t>
  </si>
  <si>
    <t>-1526490594</t>
  </si>
  <si>
    <t>725-04</t>
  </si>
  <si>
    <t>Zdravotechnika - el. ohřívače vody</t>
  </si>
  <si>
    <t>217</t>
  </si>
  <si>
    <t>54132235</t>
  </si>
  <si>
    <t>ohřívač vody elektrický nad umyvadlový 10L 2kW 506x296x276mm</t>
  </si>
  <si>
    <t>-1568994438</t>
  </si>
  <si>
    <t>218</t>
  </si>
  <si>
    <t>-1283324271</t>
  </si>
  <si>
    <t>219</t>
  </si>
  <si>
    <t>48438689</t>
  </si>
  <si>
    <t>ohřívač vody elektrický zásobníkový závěsný svislý objem 50L</t>
  </si>
  <si>
    <t>35868403</t>
  </si>
  <si>
    <t>220</t>
  </si>
  <si>
    <t>48438690</t>
  </si>
  <si>
    <t>ohřívač vody elektrický zásobníkový závěsný svislý objem 80L</t>
  </si>
  <si>
    <t>1175084111</t>
  </si>
  <si>
    <t>221</t>
  </si>
  <si>
    <t>725539201</t>
  </si>
  <si>
    <t>Elektrické ohřívače zásobníkové montáž tlakových ohřívačů závěsných (svislých nebo vodorovných) do 15 l</t>
  </si>
  <si>
    <t>1949228055</t>
  </si>
  <si>
    <t>222</t>
  </si>
  <si>
    <t>725539202</t>
  </si>
  <si>
    <t>Montáž ohřívačů zásobníkových závěsných tlakových do 50 litrů</t>
  </si>
  <si>
    <t>793628993</t>
  </si>
  <si>
    <t>223</t>
  </si>
  <si>
    <t>725539203</t>
  </si>
  <si>
    <t>Montáž ohřívačů zásobníkových závěsných tlakových do 80 litrů</t>
  </si>
  <si>
    <t>-238952855</t>
  </si>
  <si>
    <t>224</t>
  </si>
  <si>
    <t>725539204</t>
  </si>
  <si>
    <t>Montáž ohřívačů zásobníkových závěsných tlakových do 125 litrů</t>
  </si>
  <si>
    <t>-2055102690</t>
  </si>
  <si>
    <t>225</t>
  </si>
  <si>
    <t>48438691</t>
  </si>
  <si>
    <t>ohřívač vody elektrický zásobníkový závěsný akumulační svislý příkon 125L 2kW</t>
  </si>
  <si>
    <t>-66225884</t>
  </si>
  <si>
    <t>226</t>
  </si>
  <si>
    <t>54132286</t>
  </si>
  <si>
    <t>ohřívač vody elektrický tlakový pod umyvadlo 5L 2kW</t>
  </si>
  <si>
    <t>-1244702485</t>
  </si>
  <si>
    <t>227</t>
  </si>
  <si>
    <t>47099611</t>
  </si>
  <si>
    <t>228</t>
  </si>
  <si>
    <t>732421212</t>
  </si>
  <si>
    <t>Čerpadla teplovodní závitová mokroběžná cirkulační pro TUV (elektronicky řízená) PN 10, do 80°C DN přípojky/dopravní výška H (m) - čerpací výkon Q (m3/h) DN 25 / do 4,0 m / 2,2 m3/h</t>
  </si>
  <si>
    <t>1340159207</t>
  </si>
  <si>
    <t>HZS</t>
  </si>
  <si>
    <t>Hodinové zúčtovací sazby</t>
  </si>
  <si>
    <t>229</t>
  </si>
  <si>
    <t>HZS2212</t>
  </si>
  <si>
    <t>Hodinové zúčtovací sazby profesí PSV provádění stavebních instalací instalatér odborný</t>
  </si>
  <si>
    <t>262144</t>
  </si>
  <si>
    <t>873139065</t>
  </si>
  <si>
    <t>230</t>
  </si>
  <si>
    <t>253234622</t>
  </si>
  <si>
    <t>04 - Vytápění</t>
  </si>
  <si>
    <t xml:space="preserve">    713 - Izolace tepelné</t>
  </si>
  <si>
    <t xml:space="preserve">    732-01 - Ústřední vytápění - dopouštění vody</t>
  </si>
  <si>
    <t xml:space="preserve">    783 - Nátěry</t>
  </si>
  <si>
    <t>713</t>
  </si>
  <si>
    <t>Izolace tepelné</t>
  </si>
  <si>
    <t>-1143347422</t>
  </si>
  <si>
    <t>63154573</t>
  </si>
  <si>
    <t>pouzdro izolační potrubní z minerální vlny s Al fólií max. 250/100°C 42/40mm</t>
  </si>
  <si>
    <t>1552600957</t>
  </si>
  <si>
    <t>740404849</t>
  </si>
  <si>
    <t>63154033</t>
  </si>
  <si>
    <t>pouzdro izolační potrubní z minerální vlny s Al fólií max. 250/100°C 89/60mm</t>
  </si>
  <si>
    <t>-1388367769</t>
  </si>
  <si>
    <t>63154575</t>
  </si>
  <si>
    <t>pouzdro izolační potrubní z minerální vlny s Al fólií max. 250/100°C 60/40mm</t>
  </si>
  <si>
    <t>-1345362207</t>
  </si>
  <si>
    <t>713463213</t>
  </si>
  <si>
    <t>Montáž izolace tepelné potrubí a ohybů tvarovkami nebo deskami potrubními pouzdry s povrchovou úpravou hliníkovou fólií (izolační materiál ve specifikaci) přelepenými samolepící hliníkovou páskou potrubí jednovrstvá D přes 100 do 150 mm</t>
  </si>
  <si>
    <t>-540621485</t>
  </si>
  <si>
    <t>63154542</t>
  </si>
  <si>
    <t>pouzdro izolační potrubní z minerální vlny s Al fólií max. 250/100°C 133/30mm</t>
  </si>
  <si>
    <t>-1846501598</t>
  </si>
  <si>
    <t>998713101</t>
  </si>
  <si>
    <t>Přesun hmot pro izolace tepelné stanovený z hmotnosti přesunovaného materiálu vodorovná dopravní vzdálenost do 50 m v objektech výšky do 6 m</t>
  </si>
  <si>
    <t>1461435009</t>
  </si>
  <si>
    <t>XP81000002</t>
  </si>
  <si>
    <t>Závěsný plynový kondenzační kotel o výkonu Q=20-90kW vč. čerpadla a poj. ventilu 3bar</t>
  </si>
  <si>
    <t>2147453431</t>
  </si>
  <si>
    <t>731249127</t>
  </si>
  <si>
    <t>Montáž kotlů ocelových teplovodních o výkonu do 70 kW - na kapalná a plynná paliva, výkon přes 52 do 70 kW</t>
  </si>
  <si>
    <t>1122567745</t>
  </si>
  <si>
    <t>XP81000009</t>
  </si>
  <si>
    <t>Odkouření</t>
  </si>
  <si>
    <t>1407544751</t>
  </si>
  <si>
    <t>998731101</t>
  </si>
  <si>
    <t>Přesun hmot pro kotelny stanovený z hmotnosti přesunovaného materiálu vodorovná dopravní vzdálenost do 50 m v objektech výšky do 6 m</t>
  </si>
  <si>
    <t>-1937403341</t>
  </si>
  <si>
    <t>732113104</t>
  </si>
  <si>
    <t>Rozdělovače a sběrače hydraulické vyrovnávače dynamických tlaků přírubové PN 6 (průtok Q m3/h) DN 80 (12 m3/h)</t>
  </si>
  <si>
    <t>1891386741</t>
  </si>
  <si>
    <t>XP81000011</t>
  </si>
  <si>
    <t>R+S kombi modul 150 l-3000mm</t>
  </si>
  <si>
    <t>-249993376</t>
  </si>
  <si>
    <t>XP81000015</t>
  </si>
  <si>
    <t>STAVITELNÝ STOJAN 80/150 420/670</t>
  </si>
  <si>
    <t>-783473927</t>
  </si>
  <si>
    <t>XP81000017</t>
  </si>
  <si>
    <t>IZOLACE R+S kombi M150,kašírovaná ALU, l=3,0m</t>
  </si>
  <si>
    <t>-1411267772</t>
  </si>
  <si>
    <t>XP76400009</t>
  </si>
  <si>
    <t>Izolace HVDT3 -  PUR 35mm natavovaná ALU fólie</t>
  </si>
  <si>
    <t>-738425871</t>
  </si>
  <si>
    <t>732331624</t>
  </si>
  <si>
    <t>Nádoby expanzní tlakové s membránou bez pojistného ventilu se závitovým připojením PN 0,6 o objemu 300 l</t>
  </si>
  <si>
    <t>-725563041</t>
  </si>
  <si>
    <t>42611347</t>
  </si>
  <si>
    <t>čerpadlo oběhové teplovodní závitové DN 32 pro vytápění výtlak 10m Qmax 4,5m3/h PN 10 T 110°C</t>
  </si>
  <si>
    <t>133380830</t>
  </si>
  <si>
    <t>732429112</t>
  </si>
  <si>
    <t>Montáž čerpadel teplovodních oběhových spirálních, do potrubí - DN 40</t>
  </si>
  <si>
    <t>-880598578</t>
  </si>
  <si>
    <t>732199100</t>
  </si>
  <si>
    <t>Montáž štítků orientačních</t>
  </si>
  <si>
    <t>-880477941</t>
  </si>
  <si>
    <t>48437119</t>
  </si>
  <si>
    <t>ohřívač vody stacionární PN 0,6 zásobníkový 2 výměníky horní vývod 300L</t>
  </si>
  <si>
    <t>467078683</t>
  </si>
  <si>
    <t>901070900010</t>
  </si>
  <si>
    <t>Orientační štítek (dodávka)</t>
  </si>
  <si>
    <t>-798167982</t>
  </si>
  <si>
    <t>732219335</t>
  </si>
  <si>
    <t>Montáž ohříváků vody zásobníkových stojatých PN 2,5/0,6 o obsahu 1 000 l</t>
  </si>
  <si>
    <t>-257985370</t>
  </si>
  <si>
    <t>XP81000041</t>
  </si>
  <si>
    <t>Neutralizační box vč. náplně 11 kg, max.výkon kotle s hliníkovým výměníkem 300kW</t>
  </si>
  <si>
    <t>-1487166772</t>
  </si>
  <si>
    <t>XP81000043</t>
  </si>
  <si>
    <t>Montáž neutralizačního boxu</t>
  </si>
  <si>
    <t>1355738784</t>
  </si>
  <si>
    <t>998732101</t>
  </si>
  <si>
    <t>Přesun hmot pro strojovny stanovený z hmotnosti přesunovaného materiálu vodorovná dopravní vzdálenost do 50 m v objektech výšky do 6 m</t>
  </si>
  <si>
    <t>214893431</t>
  </si>
  <si>
    <t>732-01</t>
  </si>
  <si>
    <t>Ústřední vytápění - dopouštění vody</t>
  </si>
  <si>
    <t>722270114r</t>
  </si>
  <si>
    <t>Kompaktní automatické doplňovací zařízení Reflex Fillcontrol Plus Compact</t>
  </si>
  <si>
    <t>1139196926</t>
  </si>
  <si>
    <t>XP89000089</t>
  </si>
  <si>
    <t>Příslušenství k nádobám Reflex - Fillsoft II Pouzdro - 9125661</t>
  </si>
  <si>
    <t>-749256806</t>
  </si>
  <si>
    <t>XP89000090</t>
  </si>
  <si>
    <t>Příslušenství k nádobám Reflex - Náplň pro demineralizaci Fillsoft Zero - 9125662</t>
  </si>
  <si>
    <t>1929576997</t>
  </si>
  <si>
    <t>-44901053</t>
  </si>
  <si>
    <t>XP89000091</t>
  </si>
  <si>
    <t>Příslušenství k úpravně vody Reflex - Fillquard Mini - měření vodivosti - 9125762</t>
  </si>
  <si>
    <t>-575982530</t>
  </si>
  <si>
    <t>XP89000092</t>
  </si>
  <si>
    <t>Příslušenství k nádobám Reflex - FE externí tlakové čidlo - 9112004</t>
  </si>
  <si>
    <t>218974349</t>
  </si>
  <si>
    <t>722270113r</t>
  </si>
  <si>
    <t>Montáž, doprava, nastavení sestavy úpravy doplňovací vody prvků Reflex</t>
  </si>
  <si>
    <t>1554648654</t>
  </si>
  <si>
    <t>-2125231469</t>
  </si>
  <si>
    <t>828037151</t>
  </si>
  <si>
    <t>734242413</t>
  </si>
  <si>
    <t>Ventily zpětné závitové PN 16 do 110°C přímé G 3/4</t>
  </si>
  <si>
    <t>2821118</t>
  </si>
  <si>
    <t>722260921</t>
  </si>
  <si>
    <t>Oprava vodoměrů zpětná montáž vodoměrů závitových do potrubí z trubek ocelových G 1/2</t>
  </si>
  <si>
    <t>-867707542</t>
  </si>
  <si>
    <t>722260999</t>
  </si>
  <si>
    <t>Registrace a plombování vodoměru (měřiče tepla)</t>
  </si>
  <si>
    <t>2053835515</t>
  </si>
  <si>
    <t>722174023</t>
  </si>
  <si>
    <t>Potrubí z plastových trubek z polypropylenu (PPR) svařovaných polyfuzně PN 20 (SDR 6) D 25 x 4,2</t>
  </si>
  <si>
    <t>-494097858</t>
  </si>
  <si>
    <t>-650020887</t>
  </si>
  <si>
    <t>1605578652</t>
  </si>
  <si>
    <t>998731201</t>
  </si>
  <si>
    <t>Přesun hmot pro kotelny stanovený procentní sazbou (%) z ceny vodorovná dopravní vzdálenost do 50 m v objektech výšky do 6 m</t>
  </si>
  <si>
    <t>%</t>
  </si>
  <si>
    <t>1921375136</t>
  </si>
  <si>
    <t>733121214</t>
  </si>
  <si>
    <t>Potrubí z trubek ocelových hladkých bezešvých tvářených za tepla v kotelnách a strojovnách Ø 31,8/2,6</t>
  </si>
  <si>
    <t>1265845106</t>
  </si>
  <si>
    <t>733121216</t>
  </si>
  <si>
    <t>Potrubí z trubek ocelových hladkých bezešvých tvářených za tepla v kotelnách a strojovnách Ø 44,5/2,6</t>
  </si>
  <si>
    <t>-1844252064</t>
  </si>
  <si>
    <t>733121218</t>
  </si>
  <si>
    <t>Potrubí z trubek ocelových hladkých bezešvých tvářených za tepla v kotelnách a strojovnách Ø 57/2,9</t>
  </si>
  <si>
    <t>1855797597</t>
  </si>
  <si>
    <t>733121225</t>
  </si>
  <si>
    <t>Potrubí z trubek ocelových hladkých bezešvých tvářených za tepla v kotelnách a strojovnách Ø 89/3,6</t>
  </si>
  <si>
    <t>-1830481418</t>
  </si>
  <si>
    <t>733123114</t>
  </si>
  <si>
    <t>Potrubí z trubek ocelových hladkých Příplatek k cenám za zhotovení přípojky z trubek ocelových hladkých Ø 31,8/2,6</t>
  </si>
  <si>
    <t>129040414</t>
  </si>
  <si>
    <t>733123119</t>
  </si>
  <si>
    <t>Potrubí z trubek ocelových hladkých Příplatek k cenám za zhotovení přípojky z trubek ocelových hladkých Ø 60,3/2,9</t>
  </si>
  <si>
    <t>1217511312</t>
  </si>
  <si>
    <t>733190217</t>
  </si>
  <si>
    <t>Zkoušky těsnosti potrubí, manžety prostupové z trubek ocelových zkoušky těsnosti potrubí (za provozu) z trubek ocelových hladkých Ø do 51/2,6</t>
  </si>
  <si>
    <t>1961046145</t>
  </si>
  <si>
    <t>733190219</t>
  </si>
  <si>
    <t>Zkoušky těsnosti potrubí, manžety prostupové z trubek ocelových zkoušky těsnosti potrubí (za provozu) z trubek ocelových hladkých Ø přes 51/2,6 do 60,3/2,9</t>
  </si>
  <si>
    <t>-6469986</t>
  </si>
  <si>
    <t>733190225</t>
  </si>
  <si>
    <t>Zkoušky těsnosti potrubí, manžety prostupové z trubek ocelových zkoušky těsnosti potrubí (za provozu) z trubek ocelových hladkých Ø přes 60,3/2,9 do 89/5,0</t>
  </si>
  <si>
    <t>-1900789963</t>
  </si>
  <si>
    <t>998733101</t>
  </si>
  <si>
    <t>Přesun hmot pro rozvody potrubí stanovený z hmotnosti přesunovaného materiálu vodorovná dopravní vzdálenost do 50 m v objektech výšky do 6 m</t>
  </si>
  <si>
    <t>-1775157982</t>
  </si>
  <si>
    <t>734292775</t>
  </si>
  <si>
    <t>Ostatní armatury kulové kohouty PN 42 do 185°C plnoprůtokové vnitřní závit G 1 1/4</t>
  </si>
  <si>
    <t>-1548263989</t>
  </si>
  <si>
    <t>734292777</t>
  </si>
  <si>
    <t>Ostatní armatury kulové kohouty PN 42 do 185°C plnoprůtokové vnitřní závit G 2</t>
  </si>
  <si>
    <t>-760284174</t>
  </si>
  <si>
    <t>734242415</t>
  </si>
  <si>
    <t>Ventily zpětné závitové PN 16 do 110°C přímé G 5/4</t>
  </si>
  <si>
    <t>-927827552</t>
  </si>
  <si>
    <t>734242417</t>
  </si>
  <si>
    <t>Ventily zpětné závitové PN 16 do 110°C přímé G 2</t>
  </si>
  <si>
    <t>957023875</t>
  </si>
  <si>
    <t>734295023</t>
  </si>
  <si>
    <t>Směšovací armatury závitové trojcestné se servomotorem DN 32</t>
  </si>
  <si>
    <t>1927256733</t>
  </si>
  <si>
    <t>734193116</t>
  </si>
  <si>
    <t>Ostatní přírubové armatury klapky mezipřírubové uzavírací PN 16 do 120°C disk tvárná litina DN 80</t>
  </si>
  <si>
    <t>517233474</t>
  </si>
  <si>
    <t>734163428</t>
  </si>
  <si>
    <t>Filtry z uhlíkové oceli s čístícím víkem nebo vypouštěcí zátkou PN 16 do 300°C DN 80</t>
  </si>
  <si>
    <t>786484949</t>
  </si>
  <si>
    <t>734291245</t>
  </si>
  <si>
    <t>Filtry závitové - přímé s vnitřními závity, PN 16/130 °C, G 1 1/4</t>
  </si>
  <si>
    <t>-817992809</t>
  </si>
  <si>
    <t>734494213</t>
  </si>
  <si>
    <t>Měřicí armatury návarky s trubkovým závitem G 1/2</t>
  </si>
  <si>
    <t>1347442636</t>
  </si>
  <si>
    <t>734291123</t>
  </si>
  <si>
    <t>Ostatní armatury kohouty plnicí a vypouštěcí PN 10 do 90°C G 1/2</t>
  </si>
  <si>
    <t>2093563559</t>
  </si>
  <si>
    <t>734251213</t>
  </si>
  <si>
    <t>Ventily pojistné závitové a čepové rohové provozní tlak od 2,5 do 6 bar G 1</t>
  </si>
  <si>
    <t>-1525875172</t>
  </si>
  <si>
    <t>734494121</t>
  </si>
  <si>
    <t>Měřicí armatury návarky s metrickým závitem M 20x1,5 délky do 220 mm</t>
  </si>
  <si>
    <t>2033828480</t>
  </si>
  <si>
    <t>734421102</t>
  </si>
  <si>
    <t>Tlakoměry s pevným stonkem a zpětnou klapkou spodní připojení (radiální) tlaku 0–16 bar průměru 63 mm</t>
  </si>
  <si>
    <t>-110998161</t>
  </si>
  <si>
    <t>734173417</t>
  </si>
  <si>
    <t>Mezikusy, přírubové spoje přírubové spoje PN 16/I, 200°C DN 80</t>
  </si>
  <si>
    <t>109834293</t>
  </si>
  <si>
    <t>734411103</t>
  </si>
  <si>
    <t>Teploměry technické s pevným stonkem a jímkou zadní připojení (axiální) průměr 63 mm délka stonku 100 mm</t>
  </si>
  <si>
    <t>1348625242</t>
  </si>
  <si>
    <t>XP81000034</t>
  </si>
  <si>
    <t>ODKALOVACÍ MAGNETICKÝ FILTR DN40, Qn= 5m3/h, H= 2,6kPa</t>
  </si>
  <si>
    <t>2053429927</t>
  </si>
  <si>
    <t>XP95100006</t>
  </si>
  <si>
    <t>Kompenzátor závitový Meibes SI 10 6/4 6/4 - 62444</t>
  </si>
  <si>
    <t>202376355</t>
  </si>
  <si>
    <t>734209117</t>
  </si>
  <si>
    <t>Montáž závitových armatur se 2 závity G 6/4 (DN 40)</t>
  </si>
  <si>
    <t>-1523707021</t>
  </si>
  <si>
    <t>55128002</t>
  </si>
  <si>
    <t>ventil vyvažovací stoupačkový přímý PN 20 T 100°C dvouregulační 5/4"</t>
  </si>
  <si>
    <t>1337974230</t>
  </si>
  <si>
    <t>734209116</t>
  </si>
  <si>
    <t>Montáž závitových armatur se 2 závity G 5/4 (DN 32)</t>
  </si>
  <si>
    <t>1014462350</t>
  </si>
  <si>
    <t>XP81000047</t>
  </si>
  <si>
    <t>Ventily odvzdušňovací závitové automatické - G 3/4</t>
  </si>
  <si>
    <t>881420990</t>
  </si>
  <si>
    <t>734209104</t>
  </si>
  <si>
    <t>Montáž závitových armatur s 1 závitem G 3/4 (DN 20)</t>
  </si>
  <si>
    <t>-254772611</t>
  </si>
  <si>
    <t>XP81000052</t>
  </si>
  <si>
    <t>MĚŘIČ TEPLA DN32 Qp=6m3/h (Qmax=12m3/h) L=260mm vč. TEPLOTNÍCH ČIDEL</t>
  </si>
  <si>
    <t>-1482109938</t>
  </si>
  <si>
    <t>XP81000055</t>
  </si>
  <si>
    <t>Montáž měřiče tepla DN 32</t>
  </si>
  <si>
    <t>10 ks</t>
  </si>
  <si>
    <t>-615956320</t>
  </si>
  <si>
    <t>998734101</t>
  </si>
  <si>
    <t>Přesun hmot pro armatury stanovený z hmotnosti přesunovaného materiálu vodorovná dopravní vzdálenost do 50 m v objektech výšky do 6 m</t>
  </si>
  <si>
    <t>-20530446</t>
  </si>
  <si>
    <t>XP81000056</t>
  </si>
  <si>
    <t>Konstrukce pro zavešení kotlů</t>
  </si>
  <si>
    <t>1220369447</t>
  </si>
  <si>
    <t>Nátěry</t>
  </si>
  <si>
    <t>783614551</t>
  </si>
  <si>
    <t>Základní nátěr armatur a kovových potrubí jednonásobný potrubí do DN 50 mm syntetický</t>
  </si>
  <si>
    <t>597844217</t>
  </si>
  <si>
    <t>783614561</t>
  </si>
  <si>
    <t>Základní nátěr armatur a kovových potrubí jednonásobný potrubí přes DN 50 do DN 100 mm syntetický</t>
  </si>
  <si>
    <t>1129160546</t>
  </si>
  <si>
    <t>783614651</t>
  </si>
  <si>
    <t>Základní antikorozní nátěr armatur a kovových potrubí jednonásobný potrubí do DN 50 mm syntetický standardní</t>
  </si>
  <si>
    <t>827809807</t>
  </si>
  <si>
    <t>783614661</t>
  </si>
  <si>
    <t>Základní antikorozní nátěr armatur a kovových potrubí jednonásobný potrubí přes DN 50 do DN 100 mm syntetický standardní</t>
  </si>
  <si>
    <t>-1802999438</t>
  </si>
  <si>
    <t>783617611</t>
  </si>
  <si>
    <t>Krycí nátěr (email) armatur a kovových potrubí potrubí do DN 50 mm dvojnásobný syntetický standardní</t>
  </si>
  <si>
    <t>-1083649777</t>
  </si>
  <si>
    <t>783617631</t>
  </si>
  <si>
    <t>Krycí nátěr (email) armatur a kovových potrubí potrubí přes DN 50 do DN 100 mm dvojnásobný syntetický standardní</t>
  </si>
  <si>
    <t>1560611309</t>
  </si>
  <si>
    <t>494602046</t>
  </si>
  <si>
    <t>HZS4211</t>
  </si>
  <si>
    <t>Hodinové zúčtovací sazby ostatních profesí revizní a kontrolní činnost revizní technik</t>
  </si>
  <si>
    <t>921653567</t>
  </si>
  <si>
    <t>05 - MaR</t>
  </si>
  <si>
    <t xml:space="preserve">    D_001 - KOTELNA</t>
  </si>
  <si>
    <t xml:space="preserve">    D_002 - Elekrické ohřívače TUV</t>
  </si>
  <si>
    <t xml:space="preserve">    D_003 - Ostatní</t>
  </si>
  <si>
    <t>D_001</t>
  </si>
  <si>
    <t>KOTELNA</t>
  </si>
  <si>
    <t>Regulátor</t>
  </si>
  <si>
    <t>Regulátor včetně rozsiřujících modulů</t>
  </si>
  <si>
    <t>33653117</t>
  </si>
  <si>
    <t>DT-MaR</t>
  </si>
  <si>
    <t>Rozvodnice MaR včetně atypické náplně</t>
  </si>
  <si>
    <t>672726408</t>
  </si>
  <si>
    <t>BT</t>
  </si>
  <si>
    <t>Čidlo do jímky UT</t>
  </si>
  <si>
    <t>-1820433196</t>
  </si>
  <si>
    <t>BT-V</t>
  </si>
  <si>
    <t>Čidlo venkovní teploty</t>
  </si>
  <si>
    <t>2099122359</t>
  </si>
  <si>
    <t>BP</t>
  </si>
  <si>
    <t>Čidlo pro měrení tlaku UT</t>
  </si>
  <si>
    <t>1427442497</t>
  </si>
  <si>
    <t>BT-K</t>
  </si>
  <si>
    <t>Čidlo pro měření teploty v prostoru kotelny</t>
  </si>
  <si>
    <t>1640691563</t>
  </si>
  <si>
    <t>DHP</t>
  </si>
  <si>
    <t>Detektor úniku plynu v kotelně</t>
  </si>
  <si>
    <t>ks.</t>
  </si>
  <si>
    <t>1071978979</t>
  </si>
  <si>
    <t>OCI</t>
  </si>
  <si>
    <t>Převodník pro komunikaci s kotlem</t>
  </si>
  <si>
    <t>-1951904796</t>
  </si>
  <si>
    <t>GSM</t>
  </si>
  <si>
    <t>Webserver, Router, GSM modem. Připojení ke vzdálenému dohledu</t>
  </si>
  <si>
    <t>-1063105690</t>
  </si>
  <si>
    <t>EM</t>
  </si>
  <si>
    <t>Měření spotřeby</t>
  </si>
  <si>
    <t>1237014560</t>
  </si>
  <si>
    <t>MIX</t>
  </si>
  <si>
    <t>Pohon pro regulační armaturu UT</t>
  </si>
  <si>
    <t>-881069192</t>
  </si>
  <si>
    <t>Lišty</t>
  </si>
  <si>
    <t>Kabelové lišty</t>
  </si>
  <si>
    <t>528846052</t>
  </si>
  <si>
    <t>Kabeláž</t>
  </si>
  <si>
    <t>Kabeláž pro připojení komponent MaR</t>
  </si>
  <si>
    <t>m.</t>
  </si>
  <si>
    <t>240347173</t>
  </si>
  <si>
    <t>SW</t>
  </si>
  <si>
    <t>SW do PLC +Konfigurace webserveru</t>
  </si>
  <si>
    <t>sb</t>
  </si>
  <si>
    <t>-261861451</t>
  </si>
  <si>
    <t>Montáž</t>
  </si>
  <si>
    <t>Montáž a zapojení komponent MaR</t>
  </si>
  <si>
    <t>h</t>
  </si>
  <si>
    <t>-2130505866</t>
  </si>
  <si>
    <t>Mat</t>
  </si>
  <si>
    <t>Pomocný montážní materiál</t>
  </si>
  <si>
    <t>-1686230529</t>
  </si>
  <si>
    <t>Dok</t>
  </si>
  <si>
    <t>Vypracování dokumentace</t>
  </si>
  <si>
    <t>-857640879</t>
  </si>
  <si>
    <t>Revize</t>
  </si>
  <si>
    <t>Revize elektro</t>
  </si>
  <si>
    <t>-1597915506</t>
  </si>
  <si>
    <t>Kotle</t>
  </si>
  <si>
    <t>Uvedení do provozu</t>
  </si>
  <si>
    <t>-1392910386</t>
  </si>
  <si>
    <t>Demontáž</t>
  </si>
  <si>
    <t>Demontážní práce stávajícího zářízení</t>
  </si>
  <si>
    <t>soub.</t>
  </si>
  <si>
    <t>786163536</t>
  </si>
  <si>
    <t>D_002</t>
  </si>
  <si>
    <t>Elekrické ohřívače TUV</t>
  </si>
  <si>
    <t>EO</t>
  </si>
  <si>
    <t>Připojení elekrických ohřívačů EO</t>
  </si>
  <si>
    <t>2079543577</t>
  </si>
  <si>
    <t>Kabeláž_01</t>
  </si>
  <si>
    <t>Dodávka celoplastových kabelů pro připojeni EO</t>
  </si>
  <si>
    <t>868497521</t>
  </si>
  <si>
    <t>Přislušenstv</t>
  </si>
  <si>
    <t>Nutné příslušenství pro připojení EO</t>
  </si>
  <si>
    <t>273117212</t>
  </si>
  <si>
    <t>Kabelové liš</t>
  </si>
  <si>
    <t>Kabelové lišty pro položení kabeláže EO</t>
  </si>
  <si>
    <t>429552575</t>
  </si>
  <si>
    <t>R1,R3,R5,R12</t>
  </si>
  <si>
    <t>Dozbrojení jištění pro připojení EO</t>
  </si>
  <si>
    <t>-1913603243</t>
  </si>
  <si>
    <t>P2_00026</t>
  </si>
  <si>
    <t>Montážní práce spojené s vyzbrozjením stávajících rozvodnic pro připojení EO</t>
  </si>
  <si>
    <t>1627802616</t>
  </si>
  <si>
    <t>EO_01</t>
  </si>
  <si>
    <t>Montážní práce spojené s uložením kabeláže pro EO</t>
  </si>
  <si>
    <t>271884589</t>
  </si>
  <si>
    <t>Revize_01</t>
  </si>
  <si>
    <t>Výchozí revize elektro</t>
  </si>
  <si>
    <t>115977834</t>
  </si>
  <si>
    <t>Dokumentace</t>
  </si>
  <si>
    <t>Dokumentace skutečného stavu</t>
  </si>
  <si>
    <t>-499754482</t>
  </si>
  <si>
    <t>D_003</t>
  </si>
  <si>
    <t>Ostatní</t>
  </si>
  <si>
    <t>Kompletní uvedení do provozu,funkční provozní vyzkoušení vytápění, ohřevu TV, nastavení a - zprovoznění vzdáleného přístupu a ovládání přez webové rozhraní včetně signalizace havarijních a / poruchových stavů, nastavení mezních regulačních parametrů, zašk</t>
  </si>
  <si>
    <t>-501228100</t>
  </si>
  <si>
    <t>SO03 - Oprava fasády</t>
  </si>
  <si>
    <t xml:space="preserve">    9 -  Ostatní konstrukce a práce, bourání</t>
  </si>
  <si>
    <t xml:space="preserve">    997 -  Přesun sutě</t>
  </si>
  <si>
    <t>622325312</t>
  </si>
  <si>
    <t>Oprava vápenocementové omítky vnějších ploch stupně členitosti 2 štukové, v rozsahu opravované plochy přes 20 do 30%</t>
  </si>
  <si>
    <t>-2108256559</t>
  </si>
  <si>
    <t>"lokálni vyspravení uvolněných částí - 30%</t>
  </si>
  <si>
    <t>450,0/3</t>
  </si>
  <si>
    <t>629991001</t>
  </si>
  <si>
    <t>Zakrytí vnějších ploch před znečištěním včetně pozdějšího odkrytí ploch podélných rovných (např. chodníků) fólií položenou volně</t>
  </si>
  <si>
    <t>-286557966</t>
  </si>
  <si>
    <t>62999102545</t>
  </si>
  <si>
    <t>Zakrytí výplní otvorů a svislých ploch fólií přilepenou lepící páskou, sokl, okna, svody, parapety</t>
  </si>
  <si>
    <t>-1008047281</t>
  </si>
  <si>
    <t xml:space="preserve"> Ostatní konstrukce a práce, bourání</t>
  </si>
  <si>
    <t>946112114</t>
  </si>
  <si>
    <t>Montáž pojízdných věží trubkových nebo dílcových s maximálním zatížením podlahy do 200 kg/m2 šířky přes 0,9 do 1,6 m, délky do 3,2 m, výšky přes 3,5 m do 4,5 m</t>
  </si>
  <si>
    <t>946440751</t>
  </si>
  <si>
    <t>946112214</t>
  </si>
  <si>
    <t>Montáž pojízdných věží trubkových nebo dílcových s maximálním zatížením podlahy do 200 kg/m2 Příplatek za první a každý další den použití pojízdného lešení k ceně -2114</t>
  </si>
  <si>
    <t>-456918559</t>
  </si>
  <si>
    <t>"pronájem 7 dní</t>
  </si>
  <si>
    <t>2*7</t>
  </si>
  <si>
    <t>946112813</t>
  </si>
  <si>
    <t>Demontáž pojízdných věží trubkových nebo dílcových s maximálním zatížením podlahy do 200 kg/m2 šířky přes 0,9 do 1,6 m, délky do 3,2 m, výšky přes 2,5 m do 3,5 m</t>
  </si>
  <si>
    <t>235518311</t>
  </si>
  <si>
    <t>952901114</t>
  </si>
  <si>
    <t>Vyčištění budov nebo objektů před předáním do užívání budov bytové nebo občanské výstavby, světlé výšky podlaží přes 4 m</t>
  </si>
  <si>
    <t>-565772427</t>
  </si>
  <si>
    <t xml:space="preserve">"stavební úklid </t>
  </si>
  <si>
    <t>100,0</t>
  </si>
  <si>
    <t>978015341</t>
  </si>
  <si>
    <t>Otlučení vápenných nebo vápenocementových omítek vnějších ploch s vyškrabáním spar a s očištěním zdiva stupně členitosti 1 a 2, v rozsahu přes 10 do 30 %</t>
  </si>
  <si>
    <t>1974058346</t>
  </si>
  <si>
    <t>"odstranění zvětralých ploch</t>
  </si>
  <si>
    <t>5*2,8+4*2,1+8*3,4</t>
  </si>
  <si>
    <t xml:space="preserve"> Přesun sutě</t>
  </si>
  <si>
    <t>997013153</t>
  </si>
  <si>
    <t>Vnitrostaveništní doprava suti a vybouraných hmot vodorovně do 50 m svisle s omezením mechanizace pro budovy a haly výšky přes 9 do 12 m</t>
  </si>
  <si>
    <t>-1672441529</t>
  </si>
  <si>
    <t>-1593443169</t>
  </si>
  <si>
    <t>218450150</t>
  </si>
  <si>
    <t>0,8*30</t>
  </si>
  <si>
    <t>-1147758049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</si>
  <si>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</si>
  <si>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</si>
  <si>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428209970</t>
  </si>
  <si>
    <t>Očištění, doplnění, reprofilace vnějších kamenných parapetů</t>
  </si>
  <si>
    <t>515496349</t>
  </si>
  <si>
    <t>"oprava parapetů 1NP - nástpiště, bok</t>
  </si>
  <si>
    <t>D+M nový kamenný parapet - kopie původního</t>
  </si>
  <si>
    <t>941249138</t>
  </si>
  <si>
    <t>"doplnění zničeného parapetu - 1NP bok</t>
  </si>
  <si>
    <t>Očištění (vč. odsolení), doplnění, vyspravení a přespárování kamenného profilovaného soklu</t>
  </si>
  <si>
    <t>-1112901803</t>
  </si>
  <si>
    <t>"kamenný sokl - nástupiště</t>
  </si>
  <si>
    <t>235,0*0,35</t>
  </si>
  <si>
    <t>Doplnění kamenného soklu - dle původního materiálu</t>
  </si>
  <si>
    <t>1378043993</t>
  </si>
  <si>
    <t>"poškozená místa soklu</t>
  </si>
  <si>
    <t>15*0,35*1,0</t>
  </si>
  <si>
    <t>998782101</t>
  </si>
  <si>
    <t>Přesun hmot pro obklady kamenné stanovený z hmotnosti přesunovaného materiálu vodorovná dopravní vzdálenost do 50 m v objektech výšky do 6 m</t>
  </si>
  <si>
    <t>559158555</t>
  </si>
  <si>
    <t>-1324895040</t>
  </si>
  <si>
    <t>783801201</t>
  </si>
  <si>
    <t>Příprava podkladu omítek před provedením nátěru obroušení</t>
  </si>
  <si>
    <t>-1247050199</t>
  </si>
  <si>
    <t>783801503</t>
  </si>
  <si>
    <t>Příprava podkladu omítek před provedením nátěru omytí tlakovou vodou</t>
  </si>
  <si>
    <t>458376971</t>
  </si>
  <si>
    <t>"lokální oprava plochy pod přístřeškem</t>
  </si>
  <si>
    <t>3,7*6,75*10</t>
  </si>
  <si>
    <t>783822111</t>
  </si>
  <si>
    <t>Tmelení omítek před provedením nátěru tmelem disperzním akrylátovým nebo latexovým, prasklin šířky přes 1 do 5 mm</t>
  </si>
  <si>
    <t>1326487887</t>
  </si>
  <si>
    <t>783823185</t>
  </si>
  <si>
    <t>Penetrační nátěr omítek hladkých omítek hladkých, zrnitých tenkovrstvých nebo štukových stupně členitosti 5 silikonový</t>
  </si>
  <si>
    <t>-208518500</t>
  </si>
  <si>
    <t>"viz omytí omítek</t>
  </si>
  <si>
    <t>249,75</t>
  </si>
  <si>
    <t>783827485</t>
  </si>
  <si>
    <t>Krycí (ochranný ) nátěr omítek dvojnásobný hladkých omítek hladkých, zrnitých tenkovrstvých nebo štukových stupně členitosti 5 silikonový</t>
  </si>
  <si>
    <t>167261022</t>
  </si>
  <si>
    <t>783897603</t>
  </si>
  <si>
    <t>Krycí (ochranný ) nátěr omítek Příplatek k cenám za zvýšenou pracnost provádění styku 2 barev dvojnásobného nátěru</t>
  </si>
  <si>
    <t>1028576411</t>
  </si>
  <si>
    <t>"Viz omytí omítek</t>
  </si>
  <si>
    <t>783897611</t>
  </si>
  <si>
    <t>Krycí (ochranný ) nátěr omítek Příplatek k cenám za provádění barevného nátěru v odstínu středně sytém dvojnásobného</t>
  </si>
  <si>
    <t>-1077451401</t>
  </si>
  <si>
    <t>SO04 - Elektroinstalace</t>
  </si>
  <si>
    <t xml:space="preserve">    D6 - Připojení na dispečink</t>
  </si>
  <si>
    <t xml:space="preserve">    741 - Elektroinstalace - silnoproud</t>
  </si>
  <si>
    <t xml:space="preserve">    742 - Elektroinstalace - slaboproud</t>
  </si>
  <si>
    <t>OST - Ostatní</t>
  </si>
  <si>
    <t>974031121</t>
  </si>
  <si>
    <t>Vysekání rýh ve zdivu cihelném na maltu vápennou nebo vápenocementovou do hl. 30 mm a šířky do 30 mm</t>
  </si>
  <si>
    <t>1929981314</t>
  </si>
  <si>
    <t>974031122</t>
  </si>
  <si>
    <t>Vysekání rýh ve zdivu cihelném na maltu vápennou nebo vápenocementovou do hl. 30 mm a šířky do 70 mm</t>
  </si>
  <si>
    <t>-1931871152</t>
  </si>
  <si>
    <t>266454795</t>
  </si>
  <si>
    <t>-1660577959</t>
  </si>
  <si>
    <t>-656008625</t>
  </si>
  <si>
    <t>0,402*30</t>
  </si>
  <si>
    <t>-720982232</t>
  </si>
  <si>
    <t>D6</t>
  </si>
  <si>
    <t>Připojení na dispečink</t>
  </si>
  <si>
    <t>Pol231</t>
  </si>
  <si>
    <t>GSM router</t>
  </si>
  <si>
    <t>981901629</t>
  </si>
  <si>
    <t>Poznámka k položce:_x000D_
LTE Wifi modem, rychlost WiFi prenosu 867 Mb/s přenosová rychlost LAN portů 1 Gbit, 5 konektor</t>
  </si>
  <si>
    <t>"specifikace: LTE Wifi modem, rychlost WiFi prenosu 867 Mb/s přenosová rychlost LAN portů 1 Gbit, 5 konektor</t>
  </si>
  <si>
    <t>Pol232</t>
  </si>
  <si>
    <t>Switch</t>
  </si>
  <si>
    <t>1162021938</t>
  </si>
  <si>
    <t>Poznámka k položce:_x000D_
8 portový gigabitový POE switch</t>
  </si>
  <si>
    <t xml:space="preserve">"specifikace: - 8 portový gigabitový POE switch </t>
  </si>
  <si>
    <t>741</t>
  </si>
  <si>
    <t>Elektroinstalace - silnoproud</t>
  </si>
  <si>
    <t>741110511</t>
  </si>
  <si>
    <t>Montáž lišt a kanálků elektroinstalačních se spojkami, ohyby a rohy a s nasunutím do krabic vkládacích s víčkem, šířky do 60 mm</t>
  </si>
  <si>
    <t>-1408794096</t>
  </si>
  <si>
    <t>34571804</t>
  </si>
  <si>
    <t>lišta elektroinstalační nosná pro vnitřní vedení bez otvorů, 20x10mm</t>
  </si>
  <si>
    <t>1771124226</t>
  </si>
  <si>
    <t>920,0*1,1</t>
  </si>
  <si>
    <t>741122015</t>
  </si>
  <si>
    <t>Montáž kabelů měděných bez ukončení uložených pod omítku plných kulatých (CYKY), počtu a průřezu žil 3x1,5 mm2</t>
  </si>
  <si>
    <t>1186046988</t>
  </si>
  <si>
    <t>285,0</t>
  </si>
  <si>
    <t>34111030</t>
  </si>
  <si>
    <t>kabel silový s Cu jádrem 1kV 3x1,5mm2</t>
  </si>
  <si>
    <t>1546121156</t>
  </si>
  <si>
    <t>285,0*1,1</t>
  </si>
  <si>
    <t>741122016</t>
  </si>
  <si>
    <t>Montáž kabelů měděných bez ukončení uložených pod omítku plných kulatých (CYKY), počtu a průřezu žil 3x2,5 až 6 mm2</t>
  </si>
  <si>
    <t>-568393951</t>
  </si>
  <si>
    <t>34111036</t>
  </si>
  <si>
    <t>kabel silový s Cu jádrem 1kV 3x2,5mm2</t>
  </si>
  <si>
    <t>1160029285</t>
  </si>
  <si>
    <t>865,0*1,1</t>
  </si>
  <si>
    <t>741122031</t>
  </si>
  <si>
    <t>Montáž kabelů měděných bez ukončení uložených pod omítku plných kulatých (CYKY), počtu a průřezu žil 5x1,5 až 2,5 mm2</t>
  </si>
  <si>
    <t>-1918362021</t>
  </si>
  <si>
    <t>210,0</t>
  </si>
  <si>
    <t>34111090</t>
  </si>
  <si>
    <t>kabel silový s Cu jádrem 1kV 5x1,5mm2</t>
  </si>
  <si>
    <t>1883960910</t>
  </si>
  <si>
    <t>210,0*1,1</t>
  </si>
  <si>
    <t>741122032</t>
  </si>
  <si>
    <t>Montáž kabelů měděných bez ukončení uložených pod omítku plných kulatých (CYKY), počtu a průřezu žil 5x4 až 6 mm2</t>
  </si>
  <si>
    <t>-249284895</t>
  </si>
  <si>
    <t>168,0</t>
  </si>
  <si>
    <t>54,0</t>
  </si>
  <si>
    <t>34111100</t>
  </si>
  <si>
    <t>kabel silový s Cu jádrem 1kV 5x6mm2</t>
  </si>
  <si>
    <t>1449830132</t>
  </si>
  <si>
    <t>54*1,1</t>
  </si>
  <si>
    <t>34140844</t>
  </si>
  <si>
    <t>vodič izolovaný s Cu jádrem 6mm2</t>
  </si>
  <si>
    <t>-1456406460</t>
  </si>
  <si>
    <t>168,0*1,1</t>
  </si>
  <si>
    <t>741210101</t>
  </si>
  <si>
    <t>Montáž rozváděčů litinových, hliníkových nebo plastových bez zapojení vodičů sestavy hmotnosti do 50 kg</t>
  </si>
  <si>
    <t>-1409317999</t>
  </si>
  <si>
    <t>741231001</t>
  </si>
  <si>
    <t>Montáž svorkovnic do rozváděčů s popisnými štítky se zapojením vodičů na jedné straně řadových, průřezové plochy vodičů do 2,5 mm2</t>
  </si>
  <si>
    <t>-1266468034</t>
  </si>
  <si>
    <t>741310001</t>
  </si>
  <si>
    <t>Montáž spínačů jedno nebo dvoupólových nástěnných se zapojením vodičů, pro prostředí normální vypínačů, řazení 1-jednopólových</t>
  </si>
  <si>
    <t>-1251313536</t>
  </si>
  <si>
    <t>ABB.0016839.URS</t>
  </si>
  <si>
    <t>spínač jednopólový 10A Tango bílý, slonová kost</t>
  </si>
  <si>
    <t>-1069474798</t>
  </si>
  <si>
    <t>Poznámka k položce:_x000D_
3 ks - 2NP</t>
  </si>
  <si>
    <t>741311012</t>
  </si>
  <si>
    <t>Montáž spínačů speciálních se zapojením vodičů s dálkovým ovládáním dvoukontaktních</t>
  </si>
  <si>
    <t>-1594560553</t>
  </si>
  <si>
    <t>R00000127.1</t>
  </si>
  <si>
    <t xml:space="preserve">Rozvodnice pod omítku 72 modulů, ocelové dveře_x000D_
</t>
  </si>
  <si>
    <t>457647697</t>
  </si>
  <si>
    <t>Poznámka k položce:_x000D_
R1 - WC veřejné_x000D_
Kombinovaný proud. chránič  - 6ks_x000D_
25A B/3f - 1ks_x000D_
20A B/3f - 1ks_x000D_
transformátor bezpečnostní 12-24V - 5 ks_x000D_
svodič přepětí 1-2 st. - 3ks_x000D_
svodič přepětí 3 st. - 1ks_x000D_
10A B/1f - 2ks_x000D_
16A B/1f - 5ks_x000D_
16A B/3f - 0 ks_x000D_
_x000D_
R2 -2.NP_x000D_
Kombinovaný proud. chránič  - 4ks_x000D_
20A B/3f - 1ks_x000D_
transformátor bezpečnostní 12-24V - 1 ks_x000D_
svodič přepětí 1-2 st. - 0ks_x000D_
svodič přepětí 3 st. - 0ks_x000D_
10A B/1f - 1ks_x000D_
16A B/1f - 5ks_x000D_
16A B/3f - 0 ks</t>
  </si>
  <si>
    <t>"R1 - WC veřejné</t>
  </si>
  <si>
    <t>"Kombinovaný proud. chránič  - 6ks</t>
  </si>
  <si>
    <t>"25A B/3f - 1ks</t>
  </si>
  <si>
    <t>"20A B/3f - 1ks</t>
  </si>
  <si>
    <t>"transformátor bezpečnostní 12-24V - 5 ks</t>
  </si>
  <si>
    <t>"svodič přepětí 1-2 st. - 3ks</t>
  </si>
  <si>
    <t>"svodič přepětí 3 st. - 1ks</t>
  </si>
  <si>
    <t>"10A B/1f - 2ks</t>
  </si>
  <si>
    <t>"16A B/1f - 5ks</t>
  </si>
  <si>
    <t>"R2 -2.NP</t>
  </si>
  <si>
    <t>"Kombinovaný proud. chránič  - 4ks</t>
  </si>
  <si>
    <t>"transformátor bezpečnostní 12-24V - 1 ks</t>
  </si>
  <si>
    <t>"svodič přepětí 1-2 st. - 0ks</t>
  </si>
  <si>
    <t>"10A B/1f - 1ks</t>
  </si>
  <si>
    <t>"počet ks</t>
  </si>
  <si>
    <t>R40009</t>
  </si>
  <si>
    <t>Pohybové čidlo 230V 10A</t>
  </si>
  <si>
    <t>437874631</t>
  </si>
  <si>
    <t>Poznámka k položce:_x000D_
Pohybové čidlo 230V 10A_x000D_
_x000D_
WC ženy a muži</t>
  </si>
  <si>
    <t>"WC ženy a muži</t>
  </si>
  <si>
    <t>741313001</t>
  </si>
  <si>
    <t>Montáž zásuvek domovních se zapojením vodičů bezšroubové připojení polozapuštěných nebo zapuštěných 10/16 A, provedení 2P + PE</t>
  </si>
  <si>
    <t>114756895</t>
  </si>
  <si>
    <t>34555103</t>
  </si>
  <si>
    <t>zásuvka 1násobná 16A bílý, slonová kost</t>
  </si>
  <si>
    <t>2009339743</t>
  </si>
  <si>
    <t>Poznámka k položce:_x000D_
6 ks WC veřejné_x000D_
3 ks 2.NP</t>
  </si>
  <si>
    <t>6  "WC veřejné</t>
  </si>
  <si>
    <t>3 "2.NP</t>
  </si>
  <si>
    <t>741320105</t>
  </si>
  <si>
    <t>Montáž jističů se zapojením vodičů jednopólových nn do 25 A ve skříni</t>
  </si>
  <si>
    <t>-732811412</t>
  </si>
  <si>
    <t>35822403</t>
  </si>
  <si>
    <t>jistič 3pólový-charakteristika B 25A</t>
  </si>
  <si>
    <t>-463368181</t>
  </si>
  <si>
    <t>35822109</t>
  </si>
  <si>
    <t>jistič 1pólový-charakteristika B 10A</t>
  </si>
  <si>
    <t>-1310620517</t>
  </si>
  <si>
    <t>35822111</t>
  </si>
  <si>
    <t>jistič 1pólový-charakteristika B 16A</t>
  </si>
  <si>
    <t>-1194986934</t>
  </si>
  <si>
    <t>37422110</t>
  </si>
  <si>
    <t>transformátor bezpečnostní 220/240V 12-24V 16VA</t>
  </si>
  <si>
    <t>1952145632</t>
  </si>
  <si>
    <t>R00000002</t>
  </si>
  <si>
    <t>Instalační box IP 68  400 x 500 x 176</t>
  </si>
  <si>
    <t>-1554653800</t>
  </si>
  <si>
    <t>R00000027</t>
  </si>
  <si>
    <t>Montáž zdroje nízkého napětí 12-24V</t>
  </si>
  <si>
    <t>512</t>
  </si>
  <si>
    <t>-186946782</t>
  </si>
  <si>
    <t>742320031</t>
  </si>
  <si>
    <t>Montáž elektricky ovládaných zámků ostatní prvky napájecího zdroje</t>
  </si>
  <si>
    <t>-1064698273</t>
  </si>
  <si>
    <t>35822402</t>
  </si>
  <si>
    <t>jistič 3pólový-charakteristika B 20A</t>
  </si>
  <si>
    <t>290677293</t>
  </si>
  <si>
    <t>35889540</t>
  </si>
  <si>
    <t>svodič přepětí - ochrana 3.stupně odnímatelné provedení, 230 V, signalizace, na DIN lištu</t>
  </si>
  <si>
    <t>-124888415</t>
  </si>
  <si>
    <t>35889541</t>
  </si>
  <si>
    <t>svodič přepětí - výměnný modul, 230V, signalizace, na DIN lištu</t>
  </si>
  <si>
    <t>-1078458389</t>
  </si>
  <si>
    <t>741370001</t>
  </si>
  <si>
    <t>Montáž svítidel žárovkových se zapojením vodičů bytových nebo společenských místností stropních přisazených 1 zdroj bez skla</t>
  </si>
  <si>
    <t>635121373</t>
  </si>
  <si>
    <t>R40008</t>
  </si>
  <si>
    <t>SvítidloDowulight LED 12D</t>
  </si>
  <si>
    <t>-1928432650</t>
  </si>
  <si>
    <t>Poznámka k položce:_x000D_
WC ženy - 18 ks_x000D_
WC muži  - 14 ks_x000D_
2.NP - 9 ks</t>
  </si>
  <si>
    <t xml:space="preserve">18 "WC ženy </t>
  </si>
  <si>
    <t xml:space="preserve">14 "WC muži </t>
  </si>
  <si>
    <t>9 "2.NP</t>
  </si>
  <si>
    <t>34838103</t>
  </si>
  <si>
    <t>svítidlo dočasné nouzové osvětlení, IP66 1x36W, 1h</t>
  </si>
  <si>
    <t>1684375403</t>
  </si>
  <si>
    <t>Poznámka k položce:_x000D_
WC muži - 1 ks_x000D_
WC ženy - 1 ks</t>
  </si>
  <si>
    <t xml:space="preserve">1 "WC ženy </t>
  </si>
  <si>
    <t xml:space="preserve">1 "WC muži </t>
  </si>
  <si>
    <t>R00000125</t>
  </si>
  <si>
    <t>Platební terminál</t>
  </si>
  <si>
    <t>-1181718031</t>
  </si>
  <si>
    <t>Poznámka k položce:_x000D_
Platební terminál_x000D_
Integrovaný platební elektronický validátore mincí a s vracením mincí; grafický displej zobrazující hodnotu vhozeným mincí a instrukce pro uživatele; tiskárna, standardní Interface na bankovní platební terminál_x000D_
_x000D_
_x000D_
m.č. 1.32_x000D_
vestibul</t>
  </si>
  <si>
    <t>"vestibul</t>
  </si>
  <si>
    <t>"pozn.: Integrovaný platební elektronický validátore mincí a s vracením mincí; grafický displej zobrazující hodnotu vhozeným mincí a instrukce pro</t>
  </si>
  <si>
    <t>"uživatele; tiskárna, standardní Interface na bankovní platební terminál</t>
  </si>
  <si>
    <t>2R00000126</t>
  </si>
  <si>
    <t>čtečka čárových kódů</t>
  </si>
  <si>
    <t>-244868671</t>
  </si>
  <si>
    <t>Poznámka k položce:_x000D_
m.č. 1.32_x000D_
vchod do WC_x000D_
_x000D_
 laserové víceřádkové 1D snímání 1200 skenů/s, RS-232 připojení</t>
  </si>
  <si>
    <t>1 "m.č. 1.32</t>
  </si>
  <si>
    <t>1 "vchod do WC</t>
  </si>
  <si>
    <t>_x000D_</t>
  </si>
  <si>
    <t xml:space="preserve"> "Pozn.: laserové víceřádkové 1D snímání 1200 skenů/s, RS-232 připojení </t>
  </si>
  <si>
    <t>R0017</t>
  </si>
  <si>
    <t>Připojení elektromagnetického zámku</t>
  </si>
  <si>
    <t>-1415698130</t>
  </si>
  <si>
    <t>38229006</t>
  </si>
  <si>
    <t>zámek elektrický s aretací</t>
  </si>
  <si>
    <t>-1442103405</t>
  </si>
  <si>
    <t>Poznámka k položce:_x000D_
m.č. 1.32</t>
  </si>
  <si>
    <t>"wc cestující</t>
  </si>
  <si>
    <t>741112001</t>
  </si>
  <si>
    <t>Montáž krabic elektroinstalačních bez napojení na trubky a lišty, demontáže a montáže víčka a přístroje protahovacích nebo odbočných zapuštěných plastových kruhových</t>
  </si>
  <si>
    <t>-1394693566</t>
  </si>
  <si>
    <t>34571532</t>
  </si>
  <si>
    <t>krabice přístrojová odbočná s víčkem z PH, 107x107mm, hloubka 50mm</t>
  </si>
  <si>
    <t>1239964637</t>
  </si>
  <si>
    <t>R00000026</t>
  </si>
  <si>
    <t xml:space="preserve">Připojení osoušeče rukou s HEPA filtrem </t>
  </si>
  <si>
    <t>1443955914</t>
  </si>
  <si>
    <t>SNL.SLO02E</t>
  </si>
  <si>
    <t>Nerezový bezdotykový osoušeč rukou</t>
  </si>
  <si>
    <t>-74786571</t>
  </si>
  <si>
    <t>R00000126</t>
  </si>
  <si>
    <t xml:space="preserve">D+M LED prosvětlené označení stanice - provedení dle platné TNŽ </t>
  </si>
  <si>
    <t>2030242404</t>
  </si>
  <si>
    <t>R005</t>
  </si>
  <si>
    <t>Systém přivolání pomoci</t>
  </si>
  <si>
    <t>-409737079</t>
  </si>
  <si>
    <t>Poznámka k položce:_x000D_
IP terminál 1 ks_x000D_
IP tlačítko 1 ks_x000D_
IP  akustická a optická signalizace 1 ks</t>
  </si>
  <si>
    <t>"specifikace (1kpl):</t>
  </si>
  <si>
    <t>1"IP terminál</t>
  </si>
  <si>
    <t>1"IP tlačítko</t>
  </si>
  <si>
    <t>1"IP  akustická a optická signalizace</t>
  </si>
  <si>
    <t>998741201</t>
  </si>
  <si>
    <t>Přesun hmot pro silnoproud stanovený procentní sazbou (%) z ceny vodorovná dopravní vzdálenost do 50 m v objektech výšky do 6 m</t>
  </si>
  <si>
    <t>370090667</t>
  </si>
  <si>
    <t>998741292</t>
  </si>
  <si>
    <t>Přesun hmot pro silnoproud stanovený procentní sazbou (%) z ceny Příplatek k cenám za zvětšený přesun přes vymezenou největší dopravní vzdálenost do 100 m</t>
  </si>
  <si>
    <t>1745148314</t>
  </si>
  <si>
    <t>742</t>
  </si>
  <si>
    <t>Elektroinstalace - slaboproud</t>
  </si>
  <si>
    <t>742121001</t>
  </si>
  <si>
    <t>Montáž kabelů sdělovacích pro vnitřní rozvody počtu žil do 15</t>
  </si>
  <si>
    <t>-348791725</t>
  </si>
  <si>
    <t>34121050</t>
  </si>
  <si>
    <t>kabel sdělovací s Cu jádrem 5x2x0,5mm</t>
  </si>
  <si>
    <t>-568165067</t>
  </si>
  <si>
    <t>305*1,1</t>
  </si>
  <si>
    <t>998742201</t>
  </si>
  <si>
    <t>Přesun hmot pro slaboproud stanovený procentní sazbou (%) z ceny vodorovná dopravní vzdálenost do 50 m v objektech výšky do 6 m</t>
  </si>
  <si>
    <t>1422078373</t>
  </si>
  <si>
    <t>OST</t>
  </si>
  <si>
    <t>741810003</t>
  </si>
  <si>
    <t>Zkoušky a prohlídky elektrických rozvodů a zařízení celková prohlídka a vyhotovení revizní zprávy pro objem montážních prací přes 500 do 1000 tis. Kč</t>
  </si>
  <si>
    <t>1886551392</t>
  </si>
  <si>
    <t>SO05 -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</si>
  <si>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</si>
  <si>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</si>
  <si>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</si>
  <si>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</si>
  <si>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</si>
  <si>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</si>
  <si>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</si>
  <si>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</si>
  <si>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010001000</t>
  </si>
  <si>
    <t>1024</t>
  </si>
  <si>
    <t>2128218991</t>
  </si>
  <si>
    <t>013244000</t>
  </si>
  <si>
    <t>Dokumentace pro provádění stavby</t>
  </si>
  <si>
    <t>1723657957</t>
  </si>
  <si>
    <t>Poznámka k položce:_x000D_
budou vyhotovena min. 2 paré,_x000D_
1 paré bude předáno investorovi k archivaci</t>
  </si>
  <si>
    <t>013254000</t>
  </si>
  <si>
    <t>Dokumentace skutečného provedení stavby</t>
  </si>
  <si>
    <t>-846437297</t>
  </si>
  <si>
    <t>Poznámka k položce:_x000D_
včetně prací PSV_x000D_
budou vyhotovena min. 2 paré,_x000D_
1 paré bude předáno investorovi k archivaci</t>
  </si>
  <si>
    <t>VRN3</t>
  </si>
  <si>
    <t>Zařízení staveniště</t>
  </si>
  <si>
    <t>030001000</t>
  </si>
  <si>
    <t>1025499170</t>
  </si>
  <si>
    <t>034002000</t>
  </si>
  <si>
    <t>Zabezpečení staveniště</t>
  </si>
  <si>
    <t>-943517545</t>
  </si>
  <si>
    <t>"oplocení staveniště, označení ohrožených prostor, zabezpečení pohybu cestujících</t>
  </si>
  <si>
    <t>035002000</t>
  </si>
  <si>
    <t>Pronájmy ploch, objektů</t>
  </si>
  <si>
    <t>kpl.</t>
  </si>
  <si>
    <t>441760879</t>
  </si>
  <si>
    <t>"zábory ploch města a ČD, a.s. pro potřeby ZS a prováděných prací "</t>
  </si>
  <si>
    <t>"odhad cca 100m2 po dobu 60 dnů"</t>
  </si>
  <si>
    <t>039002000</t>
  </si>
  <si>
    <t>Zrušení zařízení staveniště</t>
  </si>
  <si>
    <t>-426425071</t>
  </si>
  <si>
    <t>VRN4</t>
  </si>
  <si>
    <t>Inženýrská činnost</t>
  </si>
  <si>
    <t>044002000</t>
  </si>
  <si>
    <t>Prohlídka UTZ - elektro</t>
  </si>
  <si>
    <t>-197563204</t>
  </si>
  <si>
    <t>045002000</t>
  </si>
  <si>
    <t>Kompletační a koordinační činnost</t>
  </si>
  <si>
    <t>866007768</t>
  </si>
  <si>
    <t>VRN7</t>
  </si>
  <si>
    <t>Provozní vlivy</t>
  </si>
  <si>
    <t>071002000</t>
  </si>
  <si>
    <t>Provoz investora, třetích osob</t>
  </si>
  <si>
    <t>-1429042845</t>
  </si>
  <si>
    <t>"rekonstrukce za provozu, zvýšená opatrnost, rozdělení provádění prací dle potřeb provozu, přístupy do prostor provozu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</si>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</sst>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6"/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0" t="s">
        <v>14</v>
      </c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  <c r="AF5" s="351"/>
      <c r="AG5" s="351"/>
      <c r="AH5" s="351"/>
      <c r="AI5" s="351"/>
      <c r="AJ5" s="351"/>
      <c r="AK5" s="351"/>
      <c r="AL5" s="351"/>
      <c r="AM5" s="351"/>
      <c r="AN5" s="351"/>
      <c r="AO5" s="351"/>
      <c r="AP5" s="23"/>
      <c r="AQ5" s="23"/>
      <c r="AR5" s="21"/>
      <c r="BE5" s="34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2" t="s">
        <v>17</v>
      </c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1"/>
      <c r="AF6" s="351"/>
      <c r="AG6" s="351"/>
      <c r="AH6" s="351"/>
      <c r="AI6" s="351"/>
      <c r="AJ6" s="351"/>
      <c r="AK6" s="351"/>
      <c r="AL6" s="351"/>
      <c r="AM6" s="351"/>
      <c r="AN6" s="351"/>
      <c r="AO6" s="351"/>
      <c r="AP6" s="23"/>
      <c r="AQ6" s="23"/>
      <c r="AR6" s="21"/>
      <c r="BE6" s="34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/>
      <c r="AO8" s="23"/>
      <c r="AP8" s="23"/>
      <c r="AQ8" s="23"/>
      <c r="AR8" s="21"/>
      <c r="BE8" s="34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8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19</v>
      </c>
      <c r="AO10" s="23"/>
      <c r="AP10" s="23"/>
      <c r="AQ10" s="23"/>
      <c r="AR10" s="21"/>
      <c r="BE10" s="34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19</v>
      </c>
      <c r="AO11" s="23"/>
      <c r="AP11" s="23"/>
      <c r="AQ11" s="23"/>
      <c r="AR11" s="21"/>
      <c r="BE11" s="34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8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348"/>
      <c r="BS13" s="18" t="s">
        <v>6</v>
      </c>
    </row>
    <row r="14" spans="1:74" ht="12.75">
      <c r="B14" s="22"/>
      <c r="C14" s="23"/>
      <c r="D14" s="23"/>
      <c r="E14" s="353" t="s">
        <v>28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4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8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19</v>
      </c>
      <c r="AO16" s="23"/>
      <c r="AP16" s="23"/>
      <c r="AQ16" s="23"/>
      <c r="AR16" s="21"/>
      <c r="BE16" s="34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19</v>
      </c>
      <c r="AO17" s="23"/>
      <c r="AP17" s="23"/>
      <c r="AQ17" s="23"/>
      <c r="AR17" s="21"/>
      <c r="BE17" s="348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8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34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19</v>
      </c>
      <c r="AO20" s="23"/>
      <c r="AP20" s="23"/>
      <c r="AQ20" s="23"/>
      <c r="AR20" s="21"/>
      <c r="BE20" s="34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8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8"/>
    </row>
    <row r="23" spans="1:71" s="1" customFormat="1" ht="47.25" customHeight="1">
      <c r="B23" s="22"/>
      <c r="C23" s="23"/>
      <c r="D23" s="23"/>
      <c r="E23" s="355" t="s">
        <v>33</v>
      </c>
      <c r="F23" s="355"/>
      <c r="G23" s="355"/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  <c r="AG23" s="355"/>
      <c r="AH23" s="355"/>
      <c r="AI23" s="355"/>
      <c r="AJ23" s="355"/>
      <c r="AK23" s="355"/>
      <c r="AL23" s="355"/>
      <c r="AM23" s="355"/>
      <c r="AN23" s="355"/>
      <c r="AO23" s="23"/>
      <c r="AP23" s="23"/>
      <c r="AQ23" s="23"/>
      <c r="AR23" s="21"/>
      <c r="BE23" s="34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8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6">
        <f>ROUND(AG54,2)</f>
        <v>0</v>
      </c>
      <c r="AL26" s="357"/>
      <c r="AM26" s="357"/>
      <c r="AN26" s="357"/>
      <c r="AO26" s="357"/>
      <c r="AP26" s="37"/>
      <c r="AQ26" s="37"/>
      <c r="AR26" s="40"/>
      <c r="BE26" s="34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8" t="s">
        <v>35</v>
      </c>
      <c r="M28" s="358"/>
      <c r="N28" s="358"/>
      <c r="O28" s="358"/>
      <c r="P28" s="358"/>
      <c r="Q28" s="37"/>
      <c r="R28" s="37"/>
      <c r="S28" s="37"/>
      <c r="T28" s="37"/>
      <c r="U28" s="37"/>
      <c r="V28" s="37"/>
      <c r="W28" s="358" t="s">
        <v>36</v>
      </c>
      <c r="X28" s="358"/>
      <c r="Y28" s="358"/>
      <c r="Z28" s="358"/>
      <c r="AA28" s="358"/>
      <c r="AB28" s="358"/>
      <c r="AC28" s="358"/>
      <c r="AD28" s="358"/>
      <c r="AE28" s="358"/>
      <c r="AF28" s="37"/>
      <c r="AG28" s="37"/>
      <c r="AH28" s="37"/>
      <c r="AI28" s="37"/>
      <c r="AJ28" s="37"/>
      <c r="AK28" s="358" t="s">
        <v>37</v>
      </c>
      <c r="AL28" s="358"/>
      <c r="AM28" s="358"/>
      <c r="AN28" s="358"/>
      <c r="AO28" s="358"/>
      <c r="AP28" s="37"/>
      <c r="AQ28" s="37"/>
      <c r="AR28" s="40"/>
      <c r="BE28" s="348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361">
        <v>0.21</v>
      </c>
      <c r="M29" s="360"/>
      <c r="N29" s="360"/>
      <c r="O29" s="360"/>
      <c r="P29" s="360"/>
      <c r="Q29" s="42"/>
      <c r="R29" s="42"/>
      <c r="S29" s="42"/>
      <c r="T29" s="42"/>
      <c r="U29" s="42"/>
      <c r="V29" s="42"/>
      <c r="W29" s="359">
        <f>ROUND(AZ54, 2)</f>
        <v>0</v>
      </c>
      <c r="X29" s="360"/>
      <c r="Y29" s="360"/>
      <c r="Z29" s="360"/>
      <c r="AA29" s="360"/>
      <c r="AB29" s="360"/>
      <c r="AC29" s="360"/>
      <c r="AD29" s="360"/>
      <c r="AE29" s="360"/>
      <c r="AF29" s="42"/>
      <c r="AG29" s="42"/>
      <c r="AH29" s="42"/>
      <c r="AI29" s="42"/>
      <c r="AJ29" s="42"/>
      <c r="AK29" s="359">
        <f>ROUND(AV54, 2)</f>
        <v>0</v>
      </c>
      <c r="AL29" s="360"/>
      <c r="AM29" s="360"/>
      <c r="AN29" s="360"/>
      <c r="AO29" s="360"/>
      <c r="AP29" s="42"/>
      <c r="AQ29" s="42"/>
      <c r="AR29" s="43"/>
      <c r="BE29" s="349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361">
        <v>0.15</v>
      </c>
      <c r="M30" s="360"/>
      <c r="N30" s="360"/>
      <c r="O30" s="360"/>
      <c r="P30" s="360"/>
      <c r="Q30" s="42"/>
      <c r="R30" s="42"/>
      <c r="S30" s="42"/>
      <c r="T30" s="42"/>
      <c r="U30" s="42"/>
      <c r="V30" s="42"/>
      <c r="W30" s="359">
        <f>ROUND(BA54, 2)</f>
        <v>0</v>
      </c>
      <c r="X30" s="360"/>
      <c r="Y30" s="360"/>
      <c r="Z30" s="360"/>
      <c r="AA30" s="360"/>
      <c r="AB30" s="360"/>
      <c r="AC30" s="360"/>
      <c r="AD30" s="360"/>
      <c r="AE30" s="360"/>
      <c r="AF30" s="42"/>
      <c r="AG30" s="42"/>
      <c r="AH30" s="42"/>
      <c r="AI30" s="42"/>
      <c r="AJ30" s="42"/>
      <c r="AK30" s="359">
        <f>ROUND(AW54, 2)</f>
        <v>0</v>
      </c>
      <c r="AL30" s="360"/>
      <c r="AM30" s="360"/>
      <c r="AN30" s="360"/>
      <c r="AO30" s="360"/>
      <c r="AP30" s="42"/>
      <c r="AQ30" s="42"/>
      <c r="AR30" s="43"/>
      <c r="BE30" s="349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61">
        <v>0.21</v>
      </c>
      <c r="M31" s="360"/>
      <c r="N31" s="360"/>
      <c r="O31" s="360"/>
      <c r="P31" s="360"/>
      <c r="Q31" s="42"/>
      <c r="R31" s="42"/>
      <c r="S31" s="42"/>
      <c r="T31" s="42"/>
      <c r="U31" s="42"/>
      <c r="V31" s="42"/>
      <c r="W31" s="359">
        <f>ROUND(BB54, 2)</f>
        <v>0</v>
      </c>
      <c r="X31" s="360"/>
      <c r="Y31" s="360"/>
      <c r="Z31" s="360"/>
      <c r="AA31" s="360"/>
      <c r="AB31" s="360"/>
      <c r="AC31" s="360"/>
      <c r="AD31" s="360"/>
      <c r="AE31" s="360"/>
      <c r="AF31" s="42"/>
      <c r="AG31" s="42"/>
      <c r="AH31" s="42"/>
      <c r="AI31" s="42"/>
      <c r="AJ31" s="42"/>
      <c r="AK31" s="359">
        <v>0</v>
      </c>
      <c r="AL31" s="360"/>
      <c r="AM31" s="360"/>
      <c r="AN31" s="360"/>
      <c r="AO31" s="360"/>
      <c r="AP31" s="42"/>
      <c r="AQ31" s="42"/>
      <c r="AR31" s="43"/>
      <c r="BE31" s="349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61">
        <v>0.15</v>
      </c>
      <c r="M32" s="360"/>
      <c r="N32" s="360"/>
      <c r="O32" s="360"/>
      <c r="P32" s="360"/>
      <c r="Q32" s="42"/>
      <c r="R32" s="42"/>
      <c r="S32" s="42"/>
      <c r="T32" s="42"/>
      <c r="U32" s="42"/>
      <c r="V32" s="42"/>
      <c r="W32" s="359">
        <f>ROUND(BC54, 2)</f>
        <v>0</v>
      </c>
      <c r="X32" s="360"/>
      <c r="Y32" s="360"/>
      <c r="Z32" s="360"/>
      <c r="AA32" s="360"/>
      <c r="AB32" s="360"/>
      <c r="AC32" s="360"/>
      <c r="AD32" s="360"/>
      <c r="AE32" s="360"/>
      <c r="AF32" s="42"/>
      <c r="AG32" s="42"/>
      <c r="AH32" s="42"/>
      <c r="AI32" s="42"/>
      <c r="AJ32" s="42"/>
      <c r="AK32" s="359">
        <v>0</v>
      </c>
      <c r="AL32" s="360"/>
      <c r="AM32" s="360"/>
      <c r="AN32" s="360"/>
      <c r="AO32" s="360"/>
      <c r="AP32" s="42"/>
      <c r="AQ32" s="42"/>
      <c r="AR32" s="43"/>
      <c r="BE32" s="349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361">
        <v>0</v>
      </c>
      <c r="M33" s="360"/>
      <c r="N33" s="360"/>
      <c r="O33" s="360"/>
      <c r="P33" s="360"/>
      <c r="Q33" s="42"/>
      <c r="R33" s="42"/>
      <c r="S33" s="42"/>
      <c r="T33" s="42"/>
      <c r="U33" s="42"/>
      <c r="V33" s="42"/>
      <c r="W33" s="359">
        <f>ROUND(BD54, 2)</f>
        <v>0</v>
      </c>
      <c r="X33" s="360"/>
      <c r="Y33" s="360"/>
      <c r="Z33" s="360"/>
      <c r="AA33" s="360"/>
      <c r="AB33" s="360"/>
      <c r="AC33" s="360"/>
      <c r="AD33" s="360"/>
      <c r="AE33" s="360"/>
      <c r="AF33" s="42"/>
      <c r="AG33" s="42"/>
      <c r="AH33" s="42"/>
      <c r="AI33" s="42"/>
      <c r="AJ33" s="42"/>
      <c r="AK33" s="359">
        <v>0</v>
      </c>
      <c r="AL33" s="360"/>
      <c r="AM33" s="360"/>
      <c r="AN33" s="360"/>
      <c r="AO33" s="36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365" t="s">
        <v>46</v>
      </c>
      <c r="Y35" s="363"/>
      <c r="Z35" s="363"/>
      <c r="AA35" s="363"/>
      <c r="AB35" s="363"/>
      <c r="AC35" s="46"/>
      <c r="AD35" s="46"/>
      <c r="AE35" s="46"/>
      <c r="AF35" s="46"/>
      <c r="AG35" s="46"/>
      <c r="AH35" s="46"/>
      <c r="AI35" s="46"/>
      <c r="AJ35" s="46"/>
      <c r="AK35" s="362">
        <f>SUM(AK26:AK33)</f>
        <v>0</v>
      </c>
      <c r="AL35" s="363"/>
      <c r="AM35" s="363"/>
      <c r="AN35" s="363"/>
      <c r="AO35" s="36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20-20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4" t="str">
        <f>K6</f>
        <v>Šumperk ON - oprava VB</v>
      </c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345"/>
      <c r="AC45" s="345"/>
      <c r="AD45" s="345"/>
      <c r="AE45" s="345"/>
      <c r="AF45" s="345"/>
      <c r="AG45" s="345"/>
      <c r="AH45" s="345"/>
      <c r="AI45" s="345"/>
      <c r="AJ45" s="345"/>
      <c r="AK45" s="345"/>
      <c r="AL45" s="345"/>
      <c r="AM45" s="345"/>
      <c r="AN45" s="345"/>
      <c r="AO45" s="34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73" t="str">
        <f>IF(AN8= "","",AN8)</f>
        <v/>
      </c>
      <c r="AN47" s="373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374" t="str">
        <f>IF(E17="","",E17)</f>
        <v xml:space="preserve"> </v>
      </c>
      <c r="AN49" s="375"/>
      <c r="AO49" s="375"/>
      <c r="AP49" s="375"/>
      <c r="AQ49" s="37"/>
      <c r="AR49" s="40"/>
      <c r="AS49" s="376" t="s">
        <v>48</v>
      </c>
      <c r="AT49" s="37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374" t="str">
        <f>IF(E20="","",E20)</f>
        <v xml:space="preserve"> </v>
      </c>
      <c r="AN50" s="375"/>
      <c r="AO50" s="375"/>
      <c r="AP50" s="375"/>
      <c r="AQ50" s="37"/>
      <c r="AR50" s="40"/>
      <c r="AS50" s="378"/>
      <c r="AT50" s="37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80"/>
      <c r="AT51" s="38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9" t="s">
        <v>49</v>
      </c>
      <c r="D52" s="340"/>
      <c r="E52" s="340"/>
      <c r="F52" s="340"/>
      <c r="G52" s="340"/>
      <c r="H52" s="67"/>
      <c r="I52" s="343" t="s">
        <v>50</v>
      </c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72" t="s">
        <v>51</v>
      </c>
      <c r="AH52" s="340"/>
      <c r="AI52" s="340"/>
      <c r="AJ52" s="340"/>
      <c r="AK52" s="340"/>
      <c r="AL52" s="340"/>
      <c r="AM52" s="340"/>
      <c r="AN52" s="343" t="s">
        <v>52</v>
      </c>
      <c r="AO52" s="340"/>
      <c r="AP52" s="340"/>
      <c r="AQ52" s="68" t="s">
        <v>53</v>
      </c>
      <c r="AR52" s="40"/>
      <c r="AS52" s="69" t="s">
        <v>54</v>
      </c>
      <c r="AT52" s="70" t="s">
        <v>55</v>
      </c>
      <c r="AU52" s="70" t="s">
        <v>56</v>
      </c>
      <c r="AV52" s="70" t="s">
        <v>57</v>
      </c>
      <c r="AW52" s="70" t="s">
        <v>58</v>
      </c>
      <c r="AX52" s="70" t="s">
        <v>59</v>
      </c>
      <c r="AY52" s="70" t="s">
        <v>60</v>
      </c>
      <c r="AZ52" s="70" t="s">
        <v>61</v>
      </c>
      <c r="BA52" s="70" t="s">
        <v>62</v>
      </c>
      <c r="BB52" s="70" t="s">
        <v>63</v>
      </c>
      <c r="BC52" s="70" t="s">
        <v>64</v>
      </c>
      <c r="BD52" s="71" t="s">
        <v>65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6">
        <f>ROUND(AG55+AG56+SUM(AG62:AG64),2)</f>
        <v>0</v>
      </c>
      <c r="AH54" s="346"/>
      <c r="AI54" s="346"/>
      <c r="AJ54" s="346"/>
      <c r="AK54" s="346"/>
      <c r="AL54" s="346"/>
      <c r="AM54" s="346"/>
      <c r="AN54" s="382">
        <f t="shared" ref="AN54:AN64" si="0">SUM(AG54,AT54)</f>
        <v>0</v>
      </c>
      <c r="AO54" s="382"/>
      <c r="AP54" s="382"/>
      <c r="AQ54" s="79" t="s">
        <v>19</v>
      </c>
      <c r="AR54" s="80"/>
      <c r="AS54" s="81">
        <f>ROUND(AS55+AS56+SUM(AS62:AS64),2)</f>
        <v>0</v>
      </c>
      <c r="AT54" s="82">
        <f t="shared" ref="AT54:AT64" si="1">ROUND(SUM(AV54:AW54),2)</f>
        <v>0</v>
      </c>
      <c r="AU54" s="83">
        <f>ROUND(AU55+AU56+SUM(AU62:AU64),5)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ROUND(AZ55+AZ56+SUM(AZ62:AZ64),2)</f>
        <v>0</v>
      </c>
      <c r="BA54" s="82">
        <f>ROUND(BA55+BA56+SUM(BA62:BA64),2)</f>
        <v>0</v>
      </c>
      <c r="BB54" s="82">
        <f>ROUND(BB55+BB56+SUM(BB62:BB64),2)</f>
        <v>0</v>
      </c>
      <c r="BC54" s="82">
        <f>ROUND(BC55+BC56+SUM(BC62:BC64),2)</f>
        <v>0</v>
      </c>
      <c r="BD54" s="84">
        <f>ROUND(BD55+BD56+SUM(BD62:BD64),2)</f>
        <v>0</v>
      </c>
      <c r="BS54" s="85" t="s">
        <v>67</v>
      </c>
      <c r="BT54" s="85" t="s">
        <v>68</v>
      </c>
      <c r="BU54" s="86" t="s">
        <v>69</v>
      </c>
      <c r="BV54" s="85" t="s">
        <v>70</v>
      </c>
      <c r="BW54" s="85" t="s">
        <v>5</v>
      </c>
      <c r="BX54" s="85" t="s">
        <v>71</v>
      </c>
      <c r="CL54" s="85" t="s">
        <v>19</v>
      </c>
    </row>
    <row r="55" spans="1:91" s="7" customFormat="1" ht="16.5" customHeight="1">
      <c r="A55" s="87" t="s">
        <v>72</v>
      </c>
      <c r="B55" s="88"/>
      <c r="C55" s="89"/>
      <c r="D55" s="341" t="s">
        <v>73</v>
      </c>
      <c r="E55" s="341"/>
      <c r="F55" s="341"/>
      <c r="G55" s="341"/>
      <c r="H55" s="341"/>
      <c r="I55" s="90"/>
      <c r="J55" s="341" t="s">
        <v>74</v>
      </c>
      <c r="K55" s="341"/>
      <c r="L55" s="341"/>
      <c r="M55" s="341"/>
      <c r="N55" s="341"/>
      <c r="O55" s="341"/>
      <c r="P55" s="341"/>
      <c r="Q55" s="341"/>
      <c r="R55" s="341"/>
      <c r="S55" s="341"/>
      <c r="T55" s="341"/>
      <c r="U55" s="341"/>
      <c r="V55" s="341"/>
      <c r="W55" s="341"/>
      <c r="X55" s="341"/>
      <c r="Y55" s="341"/>
      <c r="Z55" s="341"/>
      <c r="AA55" s="341"/>
      <c r="AB55" s="341"/>
      <c r="AC55" s="341"/>
      <c r="AD55" s="341"/>
      <c r="AE55" s="341"/>
      <c r="AF55" s="341"/>
      <c r="AG55" s="369">
        <f>'SO01 - Stavební část'!J30</f>
        <v>0</v>
      </c>
      <c r="AH55" s="370"/>
      <c r="AI55" s="370"/>
      <c r="AJ55" s="370"/>
      <c r="AK55" s="370"/>
      <c r="AL55" s="370"/>
      <c r="AM55" s="370"/>
      <c r="AN55" s="369">
        <f t="shared" si="0"/>
        <v>0</v>
      </c>
      <c r="AO55" s="370"/>
      <c r="AP55" s="370"/>
      <c r="AQ55" s="91" t="s">
        <v>75</v>
      </c>
      <c r="AR55" s="92"/>
      <c r="AS55" s="93">
        <v>0</v>
      </c>
      <c r="AT55" s="94">
        <f t="shared" si="1"/>
        <v>0</v>
      </c>
      <c r="AU55" s="95">
        <f>'SO01 - Stavební část'!P103</f>
        <v>0</v>
      </c>
      <c r="AV55" s="94">
        <f>'SO01 - Stavební část'!J33</f>
        <v>0</v>
      </c>
      <c r="AW55" s="94">
        <f>'SO01 - Stavební část'!J34</f>
        <v>0</v>
      </c>
      <c r="AX55" s="94">
        <f>'SO01 - Stavební část'!J35</f>
        <v>0</v>
      </c>
      <c r="AY55" s="94">
        <f>'SO01 - Stavební část'!J36</f>
        <v>0</v>
      </c>
      <c r="AZ55" s="94">
        <f>'SO01 - Stavební část'!F33</f>
        <v>0</v>
      </c>
      <c r="BA55" s="94">
        <f>'SO01 - Stavební část'!F34</f>
        <v>0</v>
      </c>
      <c r="BB55" s="94">
        <f>'SO01 - Stavební část'!F35</f>
        <v>0</v>
      </c>
      <c r="BC55" s="94">
        <f>'SO01 - Stavební část'!F36</f>
        <v>0</v>
      </c>
      <c r="BD55" s="96">
        <f>'SO01 - Stavební část'!F37</f>
        <v>0</v>
      </c>
      <c r="BT55" s="97" t="s">
        <v>76</v>
      </c>
      <c r="BV55" s="97" t="s">
        <v>70</v>
      </c>
      <c r="BW55" s="97" t="s">
        <v>77</v>
      </c>
      <c r="BX55" s="97" t="s">
        <v>5</v>
      </c>
      <c r="CL55" s="97" t="s">
        <v>19</v>
      </c>
      <c r="CM55" s="97" t="s">
        <v>78</v>
      </c>
    </row>
    <row r="56" spans="1:91" s="7" customFormat="1" ht="16.5" customHeight="1">
      <c r="B56" s="88"/>
      <c r="C56" s="89"/>
      <c r="D56" s="341" t="s">
        <v>79</v>
      </c>
      <c r="E56" s="341"/>
      <c r="F56" s="341"/>
      <c r="G56" s="341"/>
      <c r="H56" s="341"/>
      <c r="I56" s="90"/>
      <c r="J56" s="341" t="s">
        <v>80</v>
      </c>
      <c r="K56" s="341"/>
      <c r="L56" s="341"/>
      <c r="M56" s="341"/>
      <c r="N56" s="341"/>
      <c r="O56" s="341"/>
      <c r="P56" s="341"/>
      <c r="Q56" s="341"/>
      <c r="R56" s="341"/>
      <c r="S56" s="341"/>
      <c r="T56" s="341"/>
      <c r="U56" s="341"/>
      <c r="V56" s="341"/>
      <c r="W56" s="341"/>
      <c r="X56" s="341"/>
      <c r="Y56" s="341"/>
      <c r="Z56" s="341"/>
      <c r="AA56" s="341"/>
      <c r="AB56" s="341"/>
      <c r="AC56" s="341"/>
      <c r="AD56" s="341"/>
      <c r="AE56" s="341"/>
      <c r="AF56" s="341"/>
      <c r="AG56" s="371">
        <f>ROUND(SUM(AG57:AG61),2)</f>
        <v>0</v>
      </c>
      <c r="AH56" s="370"/>
      <c r="AI56" s="370"/>
      <c r="AJ56" s="370"/>
      <c r="AK56" s="370"/>
      <c r="AL56" s="370"/>
      <c r="AM56" s="370"/>
      <c r="AN56" s="369">
        <f t="shared" si="0"/>
        <v>0</v>
      </c>
      <c r="AO56" s="370"/>
      <c r="AP56" s="370"/>
      <c r="AQ56" s="91" t="s">
        <v>75</v>
      </c>
      <c r="AR56" s="92"/>
      <c r="AS56" s="93">
        <f>ROUND(SUM(AS57:AS61),2)</f>
        <v>0</v>
      </c>
      <c r="AT56" s="94">
        <f t="shared" si="1"/>
        <v>0</v>
      </c>
      <c r="AU56" s="95">
        <f>ROUND(SUM(AU57:AU61),5)</f>
        <v>0</v>
      </c>
      <c r="AV56" s="94">
        <f>ROUND(AZ56*L29,2)</f>
        <v>0</v>
      </c>
      <c r="AW56" s="94">
        <f>ROUND(BA56*L30,2)</f>
        <v>0</v>
      </c>
      <c r="AX56" s="94">
        <f>ROUND(BB56*L29,2)</f>
        <v>0</v>
      </c>
      <c r="AY56" s="94">
        <f>ROUND(BC56*L30,2)</f>
        <v>0</v>
      </c>
      <c r="AZ56" s="94">
        <f>ROUND(SUM(AZ57:AZ61),2)</f>
        <v>0</v>
      </c>
      <c r="BA56" s="94">
        <f>ROUND(SUM(BA57:BA61),2)</f>
        <v>0</v>
      </c>
      <c r="BB56" s="94">
        <f>ROUND(SUM(BB57:BB61),2)</f>
        <v>0</v>
      </c>
      <c r="BC56" s="94">
        <f>ROUND(SUM(BC57:BC61),2)</f>
        <v>0</v>
      </c>
      <c r="BD56" s="96">
        <f>ROUND(SUM(BD57:BD61),2)</f>
        <v>0</v>
      </c>
      <c r="BS56" s="97" t="s">
        <v>67</v>
      </c>
      <c r="BT56" s="97" t="s">
        <v>76</v>
      </c>
      <c r="BU56" s="97" t="s">
        <v>69</v>
      </c>
      <c r="BV56" s="97" t="s">
        <v>70</v>
      </c>
      <c r="BW56" s="97" t="s">
        <v>81</v>
      </c>
      <c r="BX56" s="97" t="s">
        <v>5</v>
      </c>
      <c r="CL56" s="97" t="s">
        <v>19</v>
      </c>
      <c r="CM56" s="97" t="s">
        <v>78</v>
      </c>
    </row>
    <row r="57" spans="1:91" s="4" customFormat="1" ht="16.5" customHeight="1">
      <c r="A57" s="87" t="s">
        <v>72</v>
      </c>
      <c r="B57" s="52"/>
      <c r="C57" s="98"/>
      <c r="D57" s="98"/>
      <c r="E57" s="342" t="s">
        <v>82</v>
      </c>
      <c r="F57" s="342"/>
      <c r="G57" s="342"/>
      <c r="H57" s="342"/>
      <c r="I57" s="342"/>
      <c r="J57" s="98"/>
      <c r="K57" s="342" t="s">
        <v>83</v>
      </c>
      <c r="L57" s="342"/>
      <c r="M57" s="342"/>
      <c r="N57" s="342"/>
      <c r="O57" s="342"/>
      <c r="P57" s="342"/>
      <c r="Q57" s="342"/>
      <c r="R57" s="342"/>
      <c r="S57" s="342"/>
      <c r="T57" s="342"/>
      <c r="U57" s="342"/>
      <c r="V57" s="342"/>
      <c r="W57" s="342"/>
      <c r="X57" s="342"/>
      <c r="Y57" s="342"/>
      <c r="Z57" s="342"/>
      <c r="AA57" s="342"/>
      <c r="AB57" s="342"/>
      <c r="AC57" s="342"/>
      <c r="AD57" s="342"/>
      <c r="AE57" s="342"/>
      <c r="AF57" s="342"/>
      <c r="AG57" s="367">
        <f>'01 - Stavební část - kotelna'!J32</f>
        <v>0</v>
      </c>
      <c r="AH57" s="368"/>
      <c r="AI57" s="368"/>
      <c r="AJ57" s="368"/>
      <c r="AK57" s="368"/>
      <c r="AL57" s="368"/>
      <c r="AM57" s="368"/>
      <c r="AN57" s="367">
        <f t="shared" si="0"/>
        <v>0</v>
      </c>
      <c r="AO57" s="368"/>
      <c r="AP57" s="368"/>
      <c r="AQ57" s="99" t="s">
        <v>84</v>
      </c>
      <c r="AR57" s="54"/>
      <c r="AS57" s="100">
        <v>0</v>
      </c>
      <c r="AT57" s="101">
        <f t="shared" si="1"/>
        <v>0</v>
      </c>
      <c r="AU57" s="102">
        <f>'01 - Stavební část - kotelna'!P93</f>
        <v>0</v>
      </c>
      <c r="AV57" s="101">
        <f>'01 - Stavební část - kotelna'!J35</f>
        <v>0</v>
      </c>
      <c r="AW57" s="101">
        <f>'01 - Stavební část - kotelna'!J36</f>
        <v>0</v>
      </c>
      <c r="AX57" s="101">
        <f>'01 - Stavební část - kotelna'!J37</f>
        <v>0</v>
      </c>
      <c r="AY57" s="101">
        <f>'01 - Stavební část - kotelna'!J38</f>
        <v>0</v>
      </c>
      <c r="AZ57" s="101">
        <f>'01 - Stavební část - kotelna'!F35</f>
        <v>0</v>
      </c>
      <c r="BA57" s="101">
        <f>'01 - Stavební část - kotelna'!F36</f>
        <v>0</v>
      </c>
      <c r="BB57" s="101">
        <f>'01 - Stavební část - kotelna'!F37</f>
        <v>0</v>
      </c>
      <c r="BC57" s="101">
        <f>'01 - Stavební část - kotelna'!F38</f>
        <v>0</v>
      </c>
      <c r="BD57" s="103">
        <f>'01 - Stavební část - kotelna'!F39</f>
        <v>0</v>
      </c>
      <c r="BT57" s="104" t="s">
        <v>78</v>
      </c>
      <c r="BV57" s="104" t="s">
        <v>70</v>
      </c>
      <c r="BW57" s="104" t="s">
        <v>85</v>
      </c>
      <c r="BX57" s="104" t="s">
        <v>81</v>
      </c>
      <c r="CL57" s="104" t="s">
        <v>19</v>
      </c>
    </row>
    <row r="58" spans="1:91" s="4" customFormat="1" ht="16.5" customHeight="1">
      <c r="A58" s="87" t="s">
        <v>72</v>
      </c>
      <c r="B58" s="52"/>
      <c r="C58" s="98"/>
      <c r="D58" s="98"/>
      <c r="E58" s="342" t="s">
        <v>86</v>
      </c>
      <c r="F58" s="342"/>
      <c r="G58" s="342"/>
      <c r="H58" s="342"/>
      <c r="I58" s="342"/>
      <c r="J58" s="98"/>
      <c r="K58" s="342" t="s">
        <v>87</v>
      </c>
      <c r="L58" s="342"/>
      <c r="M58" s="342"/>
      <c r="N58" s="342"/>
      <c r="O58" s="342"/>
      <c r="P58" s="342"/>
      <c r="Q58" s="342"/>
      <c r="R58" s="342"/>
      <c r="S58" s="342"/>
      <c r="T58" s="342"/>
      <c r="U58" s="342"/>
      <c r="V58" s="342"/>
      <c r="W58" s="342"/>
      <c r="X58" s="342"/>
      <c r="Y58" s="342"/>
      <c r="Z58" s="342"/>
      <c r="AA58" s="342"/>
      <c r="AB58" s="342"/>
      <c r="AC58" s="342"/>
      <c r="AD58" s="342"/>
      <c r="AE58" s="342"/>
      <c r="AF58" s="342"/>
      <c r="AG58" s="367">
        <f>'02 - Demontáž kotelny'!J32</f>
        <v>0</v>
      </c>
      <c r="AH58" s="368"/>
      <c r="AI58" s="368"/>
      <c r="AJ58" s="368"/>
      <c r="AK58" s="368"/>
      <c r="AL58" s="368"/>
      <c r="AM58" s="368"/>
      <c r="AN58" s="367">
        <f t="shared" si="0"/>
        <v>0</v>
      </c>
      <c r="AO58" s="368"/>
      <c r="AP58" s="368"/>
      <c r="AQ58" s="99" t="s">
        <v>84</v>
      </c>
      <c r="AR58" s="54"/>
      <c r="AS58" s="100">
        <v>0</v>
      </c>
      <c r="AT58" s="101">
        <f t="shared" si="1"/>
        <v>0</v>
      </c>
      <c r="AU58" s="102">
        <f>'02 - Demontáž kotelny'!P94</f>
        <v>0</v>
      </c>
      <c r="AV58" s="101">
        <f>'02 - Demontáž kotelny'!J35</f>
        <v>0</v>
      </c>
      <c r="AW58" s="101">
        <f>'02 - Demontáž kotelny'!J36</f>
        <v>0</v>
      </c>
      <c r="AX58" s="101">
        <f>'02 - Demontáž kotelny'!J37</f>
        <v>0</v>
      </c>
      <c r="AY58" s="101">
        <f>'02 - Demontáž kotelny'!J38</f>
        <v>0</v>
      </c>
      <c r="AZ58" s="101">
        <f>'02 - Demontáž kotelny'!F35</f>
        <v>0</v>
      </c>
      <c r="BA58" s="101">
        <f>'02 - Demontáž kotelny'!F36</f>
        <v>0</v>
      </c>
      <c r="BB58" s="101">
        <f>'02 - Demontáž kotelny'!F37</f>
        <v>0</v>
      </c>
      <c r="BC58" s="101">
        <f>'02 - Demontáž kotelny'!F38</f>
        <v>0</v>
      </c>
      <c r="BD58" s="103">
        <f>'02 - Demontáž kotelny'!F39</f>
        <v>0</v>
      </c>
      <c r="BT58" s="104" t="s">
        <v>78</v>
      </c>
      <c r="BV58" s="104" t="s">
        <v>70</v>
      </c>
      <c r="BW58" s="104" t="s">
        <v>88</v>
      </c>
      <c r="BX58" s="104" t="s">
        <v>81</v>
      </c>
      <c r="CL58" s="104" t="s">
        <v>19</v>
      </c>
    </row>
    <row r="59" spans="1:91" s="4" customFormat="1" ht="16.5" customHeight="1">
      <c r="A59" s="87" t="s">
        <v>72</v>
      </c>
      <c r="B59" s="52"/>
      <c r="C59" s="98"/>
      <c r="D59" s="98"/>
      <c r="E59" s="342" t="s">
        <v>89</v>
      </c>
      <c r="F59" s="342"/>
      <c r="G59" s="342"/>
      <c r="H59" s="342"/>
      <c r="I59" s="342"/>
      <c r="J59" s="98"/>
      <c r="K59" s="342" t="s">
        <v>90</v>
      </c>
      <c r="L59" s="342"/>
      <c r="M59" s="342"/>
      <c r="N59" s="342"/>
      <c r="O59" s="342"/>
      <c r="P59" s="342"/>
      <c r="Q59" s="342"/>
      <c r="R59" s="342"/>
      <c r="S59" s="342"/>
      <c r="T59" s="342"/>
      <c r="U59" s="342"/>
      <c r="V59" s="342"/>
      <c r="W59" s="342"/>
      <c r="X59" s="342"/>
      <c r="Y59" s="342"/>
      <c r="Z59" s="342"/>
      <c r="AA59" s="342"/>
      <c r="AB59" s="342"/>
      <c r="AC59" s="342"/>
      <c r="AD59" s="342"/>
      <c r="AE59" s="342"/>
      <c r="AF59" s="342"/>
      <c r="AG59" s="367">
        <f>'03 - Zdravotně technické ...'!J32</f>
        <v>0</v>
      </c>
      <c r="AH59" s="368"/>
      <c r="AI59" s="368"/>
      <c r="AJ59" s="368"/>
      <c r="AK59" s="368"/>
      <c r="AL59" s="368"/>
      <c r="AM59" s="368"/>
      <c r="AN59" s="367">
        <f t="shared" si="0"/>
        <v>0</v>
      </c>
      <c r="AO59" s="368"/>
      <c r="AP59" s="368"/>
      <c r="AQ59" s="99" t="s">
        <v>84</v>
      </c>
      <c r="AR59" s="54"/>
      <c r="AS59" s="100">
        <v>0</v>
      </c>
      <c r="AT59" s="101">
        <f t="shared" si="1"/>
        <v>0</v>
      </c>
      <c r="AU59" s="102">
        <f>'03 - Zdravotně technické ...'!P99</f>
        <v>0</v>
      </c>
      <c r="AV59" s="101">
        <f>'03 - Zdravotně technické ...'!J35</f>
        <v>0</v>
      </c>
      <c r="AW59" s="101">
        <f>'03 - Zdravotně technické ...'!J36</f>
        <v>0</v>
      </c>
      <c r="AX59" s="101">
        <f>'03 - Zdravotně technické ...'!J37</f>
        <v>0</v>
      </c>
      <c r="AY59" s="101">
        <f>'03 - Zdravotně technické ...'!J38</f>
        <v>0</v>
      </c>
      <c r="AZ59" s="101">
        <f>'03 - Zdravotně technické ...'!F35</f>
        <v>0</v>
      </c>
      <c r="BA59" s="101">
        <f>'03 - Zdravotně technické ...'!F36</f>
        <v>0</v>
      </c>
      <c r="BB59" s="101">
        <f>'03 - Zdravotně technické ...'!F37</f>
        <v>0</v>
      </c>
      <c r="BC59" s="101">
        <f>'03 - Zdravotně technické ...'!F38</f>
        <v>0</v>
      </c>
      <c r="BD59" s="103">
        <f>'03 - Zdravotně technické ...'!F39</f>
        <v>0</v>
      </c>
      <c r="BT59" s="104" t="s">
        <v>78</v>
      </c>
      <c r="BV59" s="104" t="s">
        <v>70</v>
      </c>
      <c r="BW59" s="104" t="s">
        <v>91</v>
      </c>
      <c r="BX59" s="104" t="s">
        <v>81</v>
      </c>
      <c r="CL59" s="104" t="s">
        <v>19</v>
      </c>
    </row>
    <row r="60" spans="1:91" s="4" customFormat="1" ht="16.5" customHeight="1">
      <c r="A60" s="87" t="s">
        <v>72</v>
      </c>
      <c r="B60" s="52"/>
      <c r="C60" s="98"/>
      <c r="D60" s="98"/>
      <c r="E60" s="342" t="s">
        <v>92</v>
      </c>
      <c r="F60" s="342"/>
      <c r="G60" s="342"/>
      <c r="H60" s="342"/>
      <c r="I60" s="342"/>
      <c r="J60" s="98"/>
      <c r="K60" s="342" t="s">
        <v>93</v>
      </c>
      <c r="L60" s="342"/>
      <c r="M60" s="342"/>
      <c r="N60" s="342"/>
      <c r="O60" s="342"/>
      <c r="P60" s="342"/>
      <c r="Q60" s="342"/>
      <c r="R60" s="342"/>
      <c r="S60" s="342"/>
      <c r="T60" s="342"/>
      <c r="U60" s="342"/>
      <c r="V60" s="342"/>
      <c r="W60" s="342"/>
      <c r="X60" s="342"/>
      <c r="Y60" s="342"/>
      <c r="Z60" s="342"/>
      <c r="AA60" s="342"/>
      <c r="AB60" s="342"/>
      <c r="AC60" s="342"/>
      <c r="AD60" s="342"/>
      <c r="AE60" s="342"/>
      <c r="AF60" s="342"/>
      <c r="AG60" s="367">
        <f>'04 - Vytápění'!J32</f>
        <v>0</v>
      </c>
      <c r="AH60" s="368"/>
      <c r="AI60" s="368"/>
      <c r="AJ60" s="368"/>
      <c r="AK60" s="368"/>
      <c r="AL60" s="368"/>
      <c r="AM60" s="368"/>
      <c r="AN60" s="367">
        <f t="shared" si="0"/>
        <v>0</v>
      </c>
      <c r="AO60" s="368"/>
      <c r="AP60" s="368"/>
      <c r="AQ60" s="99" t="s">
        <v>84</v>
      </c>
      <c r="AR60" s="54"/>
      <c r="AS60" s="100">
        <v>0</v>
      </c>
      <c r="AT60" s="101">
        <f t="shared" si="1"/>
        <v>0</v>
      </c>
      <c r="AU60" s="102">
        <f>'04 - Vytápění'!P96</f>
        <v>0</v>
      </c>
      <c r="AV60" s="101">
        <f>'04 - Vytápění'!J35</f>
        <v>0</v>
      </c>
      <c r="AW60" s="101">
        <f>'04 - Vytápění'!J36</f>
        <v>0</v>
      </c>
      <c r="AX60" s="101">
        <f>'04 - Vytápění'!J37</f>
        <v>0</v>
      </c>
      <c r="AY60" s="101">
        <f>'04 - Vytápění'!J38</f>
        <v>0</v>
      </c>
      <c r="AZ60" s="101">
        <f>'04 - Vytápění'!F35</f>
        <v>0</v>
      </c>
      <c r="BA60" s="101">
        <f>'04 - Vytápění'!F36</f>
        <v>0</v>
      </c>
      <c r="BB60" s="101">
        <f>'04 - Vytápění'!F37</f>
        <v>0</v>
      </c>
      <c r="BC60" s="101">
        <f>'04 - Vytápění'!F38</f>
        <v>0</v>
      </c>
      <c r="BD60" s="103">
        <f>'04 - Vytápění'!F39</f>
        <v>0</v>
      </c>
      <c r="BT60" s="104" t="s">
        <v>78</v>
      </c>
      <c r="BV60" s="104" t="s">
        <v>70</v>
      </c>
      <c r="BW60" s="104" t="s">
        <v>94</v>
      </c>
      <c r="BX60" s="104" t="s">
        <v>81</v>
      </c>
      <c r="CL60" s="104" t="s">
        <v>19</v>
      </c>
    </row>
    <row r="61" spans="1:91" s="4" customFormat="1" ht="16.5" customHeight="1">
      <c r="A61" s="87" t="s">
        <v>72</v>
      </c>
      <c r="B61" s="52"/>
      <c r="C61" s="98"/>
      <c r="D61" s="98"/>
      <c r="E61" s="342" t="s">
        <v>95</v>
      </c>
      <c r="F61" s="342"/>
      <c r="G61" s="342"/>
      <c r="H61" s="342"/>
      <c r="I61" s="342"/>
      <c r="J61" s="98"/>
      <c r="K61" s="342" t="s">
        <v>96</v>
      </c>
      <c r="L61" s="342"/>
      <c r="M61" s="342"/>
      <c r="N61" s="342"/>
      <c r="O61" s="342"/>
      <c r="P61" s="342"/>
      <c r="Q61" s="342"/>
      <c r="R61" s="342"/>
      <c r="S61" s="342"/>
      <c r="T61" s="342"/>
      <c r="U61" s="342"/>
      <c r="V61" s="342"/>
      <c r="W61" s="342"/>
      <c r="X61" s="342"/>
      <c r="Y61" s="342"/>
      <c r="Z61" s="342"/>
      <c r="AA61" s="342"/>
      <c r="AB61" s="342"/>
      <c r="AC61" s="342"/>
      <c r="AD61" s="342"/>
      <c r="AE61" s="342"/>
      <c r="AF61" s="342"/>
      <c r="AG61" s="367">
        <f>'05 - MaR'!J32</f>
        <v>0</v>
      </c>
      <c r="AH61" s="368"/>
      <c r="AI61" s="368"/>
      <c r="AJ61" s="368"/>
      <c r="AK61" s="368"/>
      <c r="AL61" s="368"/>
      <c r="AM61" s="368"/>
      <c r="AN61" s="367">
        <f t="shared" si="0"/>
        <v>0</v>
      </c>
      <c r="AO61" s="368"/>
      <c r="AP61" s="368"/>
      <c r="AQ61" s="99" t="s">
        <v>84</v>
      </c>
      <c r="AR61" s="54"/>
      <c r="AS61" s="100">
        <v>0</v>
      </c>
      <c r="AT61" s="101">
        <f t="shared" si="1"/>
        <v>0</v>
      </c>
      <c r="AU61" s="102">
        <f>'05 - MaR'!P89</f>
        <v>0</v>
      </c>
      <c r="AV61" s="101">
        <f>'05 - MaR'!J35</f>
        <v>0</v>
      </c>
      <c r="AW61" s="101">
        <f>'05 - MaR'!J36</f>
        <v>0</v>
      </c>
      <c r="AX61" s="101">
        <f>'05 - MaR'!J37</f>
        <v>0</v>
      </c>
      <c r="AY61" s="101">
        <f>'05 - MaR'!J38</f>
        <v>0</v>
      </c>
      <c r="AZ61" s="101">
        <f>'05 - MaR'!F35</f>
        <v>0</v>
      </c>
      <c r="BA61" s="101">
        <f>'05 - MaR'!F36</f>
        <v>0</v>
      </c>
      <c r="BB61" s="101">
        <f>'05 - MaR'!F37</f>
        <v>0</v>
      </c>
      <c r="BC61" s="101">
        <f>'05 - MaR'!F38</f>
        <v>0</v>
      </c>
      <c r="BD61" s="103">
        <f>'05 - MaR'!F39</f>
        <v>0</v>
      </c>
      <c r="BT61" s="104" t="s">
        <v>78</v>
      </c>
      <c r="BV61" s="104" t="s">
        <v>70</v>
      </c>
      <c r="BW61" s="104" t="s">
        <v>97</v>
      </c>
      <c r="BX61" s="104" t="s">
        <v>81</v>
      </c>
      <c r="CL61" s="104" t="s">
        <v>19</v>
      </c>
    </row>
    <row r="62" spans="1:91" s="7" customFormat="1" ht="16.5" customHeight="1">
      <c r="A62" s="87" t="s">
        <v>72</v>
      </c>
      <c r="B62" s="88"/>
      <c r="C62" s="89"/>
      <c r="D62" s="341" t="s">
        <v>98</v>
      </c>
      <c r="E62" s="341"/>
      <c r="F62" s="341"/>
      <c r="G62" s="341"/>
      <c r="H62" s="341"/>
      <c r="I62" s="90"/>
      <c r="J62" s="341" t="s">
        <v>99</v>
      </c>
      <c r="K62" s="341"/>
      <c r="L62" s="341"/>
      <c r="M62" s="341"/>
      <c r="N62" s="341"/>
      <c r="O62" s="341"/>
      <c r="P62" s="341"/>
      <c r="Q62" s="341"/>
      <c r="R62" s="341"/>
      <c r="S62" s="341"/>
      <c r="T62" s="341"/>
      <c r="U62" s="341"/>
      <c r="V62" s="341"/>
      <c r="W62" s="341"/>
      <c r="X62" s="341"/>
      <c r="Y62" s="341"/>
      <c r="Z62" s="341"/>
      <c r="AA62" s="341"/>
      <c r="AB62" s="341"/>
      <c r="AC62" s="341"/>
      <c r="AD62" s="341"/>
      <c r="AE62" s="341"/>
      <c r="AF62" s="341"/>
      <c r="AG62" s="369">
        <f>'SO03 - Oprava fasády'!J30</f>
        <v>0</v>
      </c>
      <c r="AH62" s="370"/>
      <c r="AI62" s="370"/>
      <c r="AJ62" s="370"/>
      <c r="AK62" s="370"/>
      <c r="AL62" s="370"/>
      <c r="AM62" s="370"/>
      <c r="AN62" s="369">
        <f t="shared" si="0"/>
        <v>0</v>
      </c>
      <c r="AO62" s="370"/>
      <c r="AP62" s="370"/>
      <c r="AQ62" s="91" t="s">
        <v>75</v>
      </c>
      <c r="AR62" s="92"/>
      <c r="AS62" s="93">
        <v>0</v>
      </c>
      <c r="AT62" s="94">
        <f t="shared" si="1"/>
        <v>0</v>
      </c>
      <c r="AU62" s="95">
        <f>'SO03 - Oprava fasády'!P87</f>
        <v>0</v>
      </c>
      <c r="AV62" s="94">
        <f>'SO03 - Oprava fasády'!J33</f>
        <v>0</v>
      </c>
      <c r="AW62" s="94">
        <f>'SO03 - Oprava fasády'!J34</f>
        <v>0</v>
      </c>
      <c r="AX62" s="94">
        <f>'SO03 - Oprava fasády'!J35</f>
        <v>0</v>
      </c>
      <c r="AY62" s="94">
        <f>'SO03 - Oprava fasády'!J36</f>
        <v>0</v>
      </c>
      <c r="AZ62" s="94">
        <f>'SO03 - Oprava fasády'!F33</f>
        <v>0</v>
      </c>
      <c r="BA62" s="94">
        <f>'SO03 - Oprava fasády'!F34</f>
        <v>0</v>
      </c>
      <c r="BB62" s="94">
        <f>'SO03 - Oprava fasády'!F35</f>
        <v>0</v>
      </c>
      <c r="BC62" s="94">
        <f>'SO03 - Oprava fasády'!F36</f>
        <v>0</v>
      </c>
      <c r="BD62" s="96">
        <f>'SO03 - Oprava fasády'!F37</f>
        <v>0</v>
      </c>
      <c r="BT62" s="97" t="s">
        <v>76</v>
      </c>
      <c r="BV62" s="97" t="s">
        <v>70</v>
      </c>
      <c r="BW62" s="97" t="s">
        <v>100</v>
      </c>
      <c r="BX62" s="97" t="s">
        <v>5</v>
      </c>
      <c r="CL62" s="97" t="s">
        <v>19</v>
      </c>
      <c r="CM62" s="97" t="s">
        <v>78</v>
      </c>
    </row>
    <row r="63" spans="1:91" s="7" customFormat="1" ht="16.5" customHeight="1">
      <c r="A63" s="87" t="s">
        <v>72</v>
      </c>
      <c r="B63" s="88"/>
      <c r="C63" s="89"/>
      <c r="D63" s="341" t="s">
        <v>101</v>
      </c>
      <c r="E63" s="341"/>
      <c r="F63" s="341"/>
      <c r="G63" s="341"/>
      <c r="H63" s="341"/>
      <c r="I63" s="90"/>
      <c r="J63" s="341" t="s">
        <v>102</v>
      </c>
      <c r="K63" s="341"/>
      <c r="L63" s="341"/>
      <c r="M63" s="341"/>
      <c r="N63" s="341"/>
      <c r="O63" s="341"/>
      <c r="P63" s="341"/>
      <c r="Q63" s="341"/>
      <c r="R63" s="341"/>
      <c r="S63" s="341"/>
      <c r="T63" s="341"/>
      <c r="U63" s="341"/>
      <c r="V63" s="341"/>
      <c r="W63" s="341"/>
      <c r="X63" s="341"/>
      <c r="Y63" s="341"/>
      <c r="Z63" s="341"/>
      <c r="AA63" s="341"/>
      <c r="AB63" s="341"/>
      <c r="AC63" s="341"/>
      <c r="AD63" s="341"/>
      <c r="AE63" s="341"/>
      <c r="AF63" s="341"/>
      <c r="AG63" s="369">
        <f>'SO04 - Elektroinstalace'!J30</f>
        <v>0</v>
      </c>
      <c r="AH63" s="370"/>
      <c r="AI63" s="370"/>
      <c r="AJ63" s="370"/>
      <c r="AK63" s="370"/>
      <c r="AL63" s="370"/>
      <c r="AM63" s="370"/>
      <c r="AN63" s="369">
        <f t="shared" si="0"/>
        <v>0</v>
      </c>
      <c r="AO63" s="370"/>
      <c r="AP63" s="370"/>
      <c r="AQ63" s="91" t="s">
        <v>75</v>
      </c>
      <c r="AR63" s="92"/>
      <c r="AS63" s="93">
        <v>0</v>
      </c>
      <c r="AT63" s="94">
        <f t="shared" si="1"/>
        <v>0</v>
      </c>
      <c r="AU63" s="95">
        <f>'SO04 - Elektroinstalace'!P87</f>
        <v>0</v>
      </c>
      <c r="AV63" s="94">
        <f>'SO04 - Elektroinstalace'!J33</f>
        <v>0</v>
      </c>
      <c r="AW63" s="94">
        <f>'SO04 - Elektroinstalace'!J34</f>
        <v>0</v>
      </c>
      <c r="AX63" s="94">
        <f>'SO04 - Elektroinstalace'!J35</f>
        <v>0</v>
      </c>
      <c r="AY63" s="94">
        <f>'SO04 - Elektroinstalace'!J36</f>
        <v>0</v>
      </c>
      <c r="AZ63" s="94">
        <f>'SO04 - Elektroinstalace'!F33</f>
        <v>0</v>
      </c>
      <c r="BA63" s="94">
        <f>'SO04 - Elektroinstalace'!F34</f>
        <v>0</v>
      </c>
      <c r="BB63" s="94">
        <f>'SO04 - Elektroinstalace'!F35</f>
        <v>0</v>
      </c>
      <c r="BC63" s="94">
        <f>'SO04 - Elektroinstalace'!F36</f>
        <v>0</v>
      </c>
      <c r="BD63" s="96">
        <f>'SO04 - Elektroinstalace'!F37</f>
        <v>0</v>
      </c>
      <c r="BT63" s="97" t="s">
        <v>76</v>
      </c>
      <c r="BV63" s="97" t="s">
        <v>70</v>
      </c>
      <c r="BW63" s="97" t="s">
        <v>103</v>
      </c>
      <c r="BX63" s="97" t="s">
        <v>5</v>
      </c>
      <c r="CL63" s="97" t="s">
        <v>19</v>
      </c>
      <c r="CM63" s="97" t="s">
        <v>78</v>
      </c>
    </row>
    <row r="64" spans="1:91" s="7" customFormat="1" ht="16.5" customHeight="1">
      <c r="A64" s="87" t="s">
        <v>72</v>
      </c>
      <c r="B64" s="88"/>
      <c r="C64" s="89"/>
      <c r="D64" s="341" t="s">
        <v>104</v>
      </c>
      <c r="E64" s="341"/>
      <c r="F64" s="341"/>
      <c r="G64" s="341"/>
      <c r="H64" s="341"/>
      <c r="I64" s="90"/>
      <c r="J64" s="341" t="s">
        <v>105</v>
      </c>
      <c r="K64" s="341"/>
      <c r="L64" s="341"/>
      <c r="M64" s="341"/>
      <c r="N64" s="341"/>
      <c r="O64" s="341"/>
      <c r="P64" s="341"/>
      <c r="Q64" s="341"/>
      <c r="R64" s="341"/>
      <c r="S64" s="341"/>
      <c r="T64" s="341"/>
      <c r="U64" s="341"/>
      <c r="V64" s="341"/>
      <c r="W64" s="341"/>
      <c r="X64" s="341"/>
      <c r="Y64" s="341"/>
      <c r="Z64" s="341"/>
      <c r="AA64" s="341"/>
      <c r="AB64" s="341"/>
      <c r="AC64" s="341"/>
      <c r="AD64" s="341"/>
      <c r="AE64" s="341"/>
      <c r="AF64" s="341"/>
      <c r="AG64" s="369">
        <f>'SO05 - VRN'!J30</f>
        <v>0</v>
      </c>
      <c r="AH64" s="370"/>
      <c r="AI64" s="370"/>
      <c r="AJ64" s="370"/>
      <c r="AK64" s="370"/>
      <c r="AL64" s="370"/>
      <c r="AM64" s="370"/>
      <c r="AN64" s="369">
        <f t="shared" si="0"/>
        <v>0</v>
      </c>
      <c r="AO64" s="370"/>
      <c r="AP64" s="370"/>
      <c r="AQ64" s="91" t="s">
        <v>75</v>
      </c>
      <c r="AR64" s="92"/>
      <c r="AS64" s="105">
        <v>0</v>
      </c>
      <c r="AT64" s="106">
        <f t="shared" si="1"/>
        <v>0</v>
      </c>
      <c r="AU64" s="107">
        <f>'SO05 - VRN'!P84</f>
        <v>0</v>
      </c>
      <c r="AV64" s="106">
        <f>'SO05 - VRN'!J33</f>
        <v>0</v>
      </c>
      <c r="AW64" s="106">
        <f>'SO05 - VRN'!J34</f>
        <v>0</v>
      </c>
      <c r="AX64" s="106">
        <f>'SO05 - VRN'!J35</f>
        <v>0</v>
      </c>
      <c r="AY64" s="106">
        <f>'SO05 - VRN'!J36</f>
        <v>0</v>
      </c>
      <c r="AZ64" s="106">
        <f>'SO05 - VRN'!F33</f>
        <v>0</v>
      </c>
      <c r="BA64" s="106">
        <f>'SO05 - VRN'!F34</f>
        <v>0</v>
      </c>
      <c r="BB64" s="106">
        <f>'SO05 - VRN'!F35</f>
        <v>0</v>
      </c>
      <c r="BC64" s="106">
        <f>'SO05 - VRN'!F36</f>
        <v>0</v>
      </c>
      <c r="BD64" s="108">
        <f>'SO05 - VRN'!F37</f>
        <v>0</v>
      </c>
      <c r="BT64" s="97" t="s">
        <v>76</v>
      </c>
      <c r="BV64" s="97" t="s">
        <v>70</v>
      </c>
      <c r="BW64" s="97" t="s">
        <v>106</v>
      </c>
      <c r="BX64" s="97" t="s">
        <v>5</v>
      </c>
      <c r="CL64" s="97" t="s">
        <v>19</v>
      </c>
      <c r="CM64" s="97" t="s">
        <v>78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JQsLeC9juT4ts9KgS+kuY9xZekGzjseGKtzB2mXx3rz6uXt7sQOJQbleliMWm2NYWahnOENbYRDRQLErKSbXtQ==" saltValue="J6XsLetuyx8zdasRMSPqoYlASUmO6Y3KN6srD7+SsWTe1zym+lxmHAYOQHR25HJgJdelGn1FXQNibHyz7IzYCA==" spinCount="100000" sheet="1" objects="1" scenarios="1" formatColumns="0" formatRows="0"/>
  <mergeCells count="78">
    <mergeCell ref="AN64:AP64"/>
    <mergeCell ref="AN63:AP63"/>
    <mergeCell ref="AN52:AP52"/>
    <mergeCell ref="AN62:AP62"/>
    <mergeCell ref="AN61:AP61"/>
    <mergeCell ref="AN55:AP55"/>
    <mergeCell ref="AN60:AP60"/>
    <mergeCell ref="AN56:AP56"/>
    <mergeCell ref="AN57:AP57"/>
    <mergeCell ref="AN58:AP58"/>
    <mergeCell ref="AN59:AP59"/>
    <mergeCell ref="AN54:AP54"/>
    <mergeCell ref="AG64:AM64"/>
    <mergeCell ref="AG57:AM57"/>
    <mergeCell ref="AG56:AM56"/>
    <mergeCell ref="AG55:AM55"/>
    <mergeCell ref="AG52:AM52"/>
    <mergeCell ref="AG59:AM59"/>
    <mergeCell ref="AR2:BE2"/>
    <mergeCell ref="AG61:AM61"/>
    <mergeCell ref="AG62:AM62"/>
    <mergeCell ref="AG60:AM60"/>
    <mergeCell ref="AG63:AM63"/>
    <mergeCell ref="AG58:AM58"/>
    <mergeCell ref="AM47:AN47"/>
    <mergeCell ref="AM49:AP49"/>
    <mergeCell ref="AM50:AP50"/>
    <mergeCell ref="AS49:AT51"/>
    <mergeCell ref="L33:P33"/>
    <mergeCell ref="W33:AE33"/>
    <mergeCell ref="AK33:AO33"/>
    <mergeCell ref="AK35:AO35"/>
    <mergeCell ref="X35:AB35"/>
    <mergeCell ref="L30:P30"/>
    <mergeCell ref="W31:AE31"/>
    <mergeCell ref="L31:P31"/>
    <mergeCell ref="AK31:AO31"/>
    <mergeCell ref="L32:P32"/>
    <mergeCell ref="W32:AE32"/>
    <mergeCell ref="AK32:AO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J64:AF64"/>
    <mergeCell ref="K60:AF60"/>
    <mergeCell ref="K59:AF59"/>
    <mergeCell ref="K57:AF57"/>
    <mergeCell ref="K58:AF58"/>
    <mergeCell ref="K61:AF61"/>
    <mergeCell ref="I52:AF52"/>
    <mergeCell ref="J56:AF56"/>
    <mergeCell ref="J55:AF55"/>
    <mergeCell ref="J62:AF62"/>
    <mergeCell ref="J63:AF63"/>
    <mergeCell ref="D64:H64"/>
    <mergeCell ref="E59:I59"/>
    <mergeCell ref="E58:I58"/>
    <mergeCell ref="E57:I57"/>
    <mergeCell ref="E60:I60"/>
    <mergeCell ref="E61:I61"/>
    <mergeCell ref="C52:G52"/>
    <mergeCell ref="D63:H63"/>
    <mergeCell ref="D62:H62"/>
    <mergeCell ref="D56:H56"/>
    <mergeCell ref="D55:H55"/>
  </mergeCells>
  <hyperlinks>
    <hyperlink ref="A55" location="'SO01 - Stavební část'!C2" display="/"/>
    <hyperlink ref="A57" location="'01 - Stavební část - kotelna'!C2" display="/"/>
    <hyperlink ref="A58" location="'02 - Demontáž kotelny'!C2" display="/"/>
    <hyperlink ref="A59" location="'03 - Zdravotně technické ...'!C2" display="/"/>
    <hyperlink ref="A60" location="'04 - Vytápění'!C2" display="/"/>
    <hyperlink ref="A61" location="'05 - MaR'!C2" display="/"/>
    <hyperlink ref="A62" location="'SO03 - Oprava fasády'!C2" display="/"/>
    <hyperlink ref="A63" location="'SO04 - Elektroinstalace'!C2" display="/"/>
    <hyperlink ref="A64" location="'SO05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106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2" customFormat="1" ht="12" customHeight="1">
      <c r="A8" s="35"/>
      <c r="B8" s="40"/>
      <c r="C8" s="35"/>
      <c r="D8" s="115" t="s">
        <v>108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5" t="s">
        <v>2579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7" t="str">
        <f>'Rekapitulace zakázky'!E14</f>
        <v>Vyplň údaj</v>
      </c>
      <c r="F18" s="388"/>
      <c r="G18" s="388"/>
      <c r="H18" s="388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89" t="s">
        <v>19</v>
      </c>
      <c r="F27" s="389"/>
      <c r="G27" s="389"/>
      <c r="H27" s="38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ROUND(J84,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ROUND((SUM(BE84:BE108)),  2)</f>
        <v>0</v>
      </c>
      <c r="G33" s="35"/>
      <c r="H33" s="35"/>
      <c r="I33" s="132">
        <v>0.21</v>
      </c>
      <c r="J33" s="131">
        <f>ROUND(((SUM(BE84:BE108))*I33),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ROUND((SUM(BF84:BF108)),  2)</f>
        <v>0</v>
      </c>
      <c r="G34" s="35"/>
      <c r="H34" s="35"/>
      <c r="I34" s="132">
        <v>0.15</v>
      </c>
      <c r="J34" s="131">
        <f>ROUND(((SUM(BF84:BF108))*I34),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ROUND((SUM(BG84:BG108)),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ROUND((SUM(BH84:BH108)),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ROUND((SUM(BI84:BI108)),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0" t="str">
        <f>E7</f>
        <v>Šumperk ON - oprava VB</v>
      </c>
      <c r="F48" s="391"/>
      <c r="G48" s="391"/>
      <c r="H48" s="391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4" t="str">
        <f>E9</f>
        <v>SO05 - VRN</v>
      </c>
      <c r="F50" s="392"/>
      <c r="G50" s="392"/>
      <c r="H50" s="392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111</v>
      </c>
      <c r="D57" s="148"/>
      <c r="E57" s="148"/>
      <c r="F57" s="148"/>
      <c r="G57" s="148"/>
      <c r="H57" s="148"/>
      <c r="I57" s="149"/>
      <c r="J57" s="150" t="s">
        <v>112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J84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52"/>
      <c r="C60" s="153"/>
      <c r="D60" s="154" t="s">
        <v>2580</v>
      </c>
      <c r="E60" s="155"/>
      <c r="F60" s="155"/>
      <c r="G60" s="155"/>
      <c r="H60" s="155"/>
      <c r="I60" s="156"/>
      <c r="J60" s="157">
        <f>J85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2581</v>
      </c>
      <c r="E61" s="161"/>
      <c r="F61" s="161"/>
      <c r="G61" s="161"/>
      <c r="H61" s="161"/>
      <c r="I61" s="162"/>
      <c r="J61" s="163">
        <f>J86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2582</v>
      </c>
      <c r="E62" s="161"/>
      <c r="F62" s="161"/>
      <c r="G62" s="161"/>
      <c r="H62" s="161"/>
      <c r="I62" s="162"/>
      <c r="J62" s="163">
        <f>J92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2583</v>
      </c>
      <c r="E63" s="161"/>
      <c r="F63" s="161"/>
      <c r="G63" s="161"/>
      <c r="H63" s="161"/>
      <c r="I63" s="162"/>
      <c r="J63" s="163">
        <f>J102</f>
        <v>0</v>
      </c>
      <c r="K63" s="98"/>
      <c r="L63" s="164"/>
    </row>
    <row r="64" spans="1:47" s="10" customFormat="1" ht="19.899999999999999" customHeight="1">
      <c r="B64" s="159"/>
      <c r="C64" s="98"/>
      <c r="D64" s="160" t="s">
        <v>2584</v>
      </c>
      <c r="E64" s="161"/>
      <c r="F64" s="161"/>
      <c r="G64" s="161"/>
      <c r="H64" s="161"/>
      <c r="I64" s="162"/>
      <c r="J64" s="163">
        <f>J105</f>
        <v>0</v>
      </c>
      <c r="K64" s="98"/>
      <c r="L64" s="164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116"/>
      <c r="J65" s="37"/>
      <c r="K65" s="37"/>
      <c r="L65" s="11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143"/>
      <c r="J66" s="49"/>
      <c r="K66" s="49"/>
      <c r="L66" s="11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146"/>
      <c r="J70" s="51"/>
      <c r="K70" s="51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138</v>
      </c>
      <c r="D71" s="37"/>
      <c r="E71" s="37"/>
      <c r="F71" s="37"/>
      <c r="G71" s="37"/>
      <c r="H71" s="37"/>
      <c r="I71" s="116"/>
      <c r="J71" s="37"/>
      <c r="K71" s="37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90" t="str">
        <f>E7</f>
        <v>Šumperk ON - oprava VB</v>
      </c>
      <c r="F74" s="391"/>
      <c r="G74" s="391"/>
      <c r="H74" s="391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108</v>
      </c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4" t="str">
        <f>E9</f>
        <v>SO05 - VRN</v>
      </c>
      <c r="F76" s="392"/>
      <c r="G76" s="392"/>
      <c r="H76" s="392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118" t="s">
        <v>23</v>
      </c>
      <c r="J78" s="60">
        <f>IF(J12="","",J12)</f>
        <v>0</v>
      </c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24</v>
      </c>
      <c r="D80" s="37"/>
      <c r="E80" s="37"/>
      <c r="F80" s="28" t="str">
        <f>E15</f>
        <v xml:space="preserve"> </v>
      </c>
      <c r="G80" s="37"/>
      <c r="H80" s="37"/>
      <c r="I80" s="118" t="s">
        <v>29</v>
      </c>
      <c r="J80" s="33" t="str">
        <f>E21</f>
        <v xml:space="preserve"> </v>
      </c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27</v>
      </c>
      <c r="D81" s="37"/>
      <c r="E81" s="37"/>
      <c r="F81" s="28" t="str">
        <f>IF(E18="","",E18)</f>
        <v>Vyplň údaj</v>
      </c>
      <c r="G81" s="37"/>
      <c r="H81" s="37"/>
      <c r="I81" s="118" t="s">
        <v>31</v>
      </c>
      <c r="J81" s="33" t="str">
        <f>E24</f>
        <v xml:space="preserve"> 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65"/>
      <c r="B83" s="166"/>
      <c r="C83" s="167" t="s">
        <v>139</v>
      </c>
      <c r="D83" s="168" t="s">
        <v>53</v>
      </c>
      <c r="E83" s="168" t="s">
        <v>49</v>
      </c>
      <c r="F83" s="168" t="s">
        <v>50</v>
      </c>
      <c r="G83" s="168" t="s">
        <v>140</v>
      </c>
      <c r="H83" s="168" t="s">
        <v>141</v>
      </c>
      <c r="I83" s="169" t="s">
        <v>142</v>
      </c>
      <c r="J83" s="168" t="s">
        <v>112</v>
      </c>
      <c r="K83" s="170" t="s">
        <v>143</v>
      </c>
      <c r="L83" s="171"/>
      <c r="M83" s="69" t="s">
        <v>19</v>
      </c>
      <c r="N83" s="70" t="s">
        <v>38</v>
      </c>
      <c r="O83" s="70" t="s">
        <v>144</v>
      </c>
      <c r="P83" s="70" t="s">
        <v>145</v>
      </c>
      <c r="Q83" s="70" t="s">
        <v>146</v>
      </c>
      <c r="R83" s="70" t="s">
        <v>147</v>
      </c>
      <c r="S83" s="70" t="s">
        <v>148</v>
      </c>
      <c r="T83" s="71" t="s">
        <v>149</v>
      </c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pans="1:65" s="2" customFormat="1" ht="22.9" customHeight="1">
      <c r="A84" s="35"/>
      <c r="B84" s="36"/>
      <c r="C84" s="76" t="s">
        <v>150</v>
      </c>
      <c r="D84" s="37"/>
      <c r="E84" s="37"/>
      <c r="F84" s="37"/>
      <c r="G84" s="37"/>
      <c r="H84" s="37"/>
      <c r="I84" s="116"/>
      <c r="J84" s="172">
        <f>BK84</f>
        <v>0</v>
      </c>
      <c r="K84" s="37"/>
      <c r="L84" s="40"/>
      <c r="M84" s="72"/>
      <c r="N84" s="173"/>
      <c r="O84" s="73"/>
      <c r="P84" s="174">
        <f>P85</f>
        <v>0</v>
      </c>
      <c r="Q84" s="73"/>
      <c r="R84" s="174">
        <f>R85</f>
        <v>0</v>
      </c>
      <c r="S84" s="73"/>
      <c r="T84" s="175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67</v>
      </c>
      <c r="AU84" s="18" t="s">
        <v>113</v>
      </c>
      <c r="BK84" s="176">
        <f>BK85</f>
        <v>0</v>
      </c>
    </row>
    <row r="85" spans="1:65" s="12" customFormat="1" ht="25.9" customHeight="1">
      <c r="B85" s="177"/>
      <c r="C85" s="178"/>
      <c r="D85" s="179" t="s">
        <v>67</v>
      </c>
      <c r="E85" s="180" t="s">
        <v>105</v>
      </c>
      <c r="F85" s="180" t="s">
        <v>2585</v>
      </c>
      <c r="G85" s="178"/>
      <c r="H85" s="178"/>
      <c r="I85" s="181"/>
      <c r="J85" s="182">
        <f>BK85</f>
        <v>0</v>
      </c>
      <c r="K85" s="178"/>
      <c r="L85" s="183"/>
      <c r="M85" s="184"/>
      <c r="N85" s="185"/>
      <c r="O85" s="185"/>
      <c r="P85" s="186">
        <f>P86+P92+P102+P105</f>
        <v>0</v>
      </c>
      <c r="Q85" s="185"/>
      <c r="R85" s="186">
        <f>R86+R92+R102+R105</f>
        <v>0</v>
      </c>
      <c r="S85" s="185"/>
      <c r="T85" s="187">
        <f>T86+T92+T102+T105</f>
        <v>0</v>
      </c>
      <c r="AR85" s="188" t="s">
        <v>186</v>
      </c>
      <c r="AT85" s="189" t="s">
        <v>67</v>
      </c>
      <c r="AU85" s="189" t="s">
        <v>68</v>
      </c>
      <c r="AY85" s="188" t="s">
        <v>153</v>
      </c>
      <c r="BK85" s="190">
        <f>BK86+BK92+BK102+BK105</f>
        <v>0</v>
      </c>
    </row>
    <row r="86" spans="1:65" s="12" customFormat="1" ht="22.9" customHeight="1">
      <c r="B86" s="177"/>
      <c r="C86" s="178"/>
      <c r="D86" s="179" t="s">
        <v>67</v>
      </c>
      <c r="E86" s="191" t="s">
        <v>2586</v>
      </c>
      <c r="F86" s="191" t="s">
        <v>2587</v>
      </c>
      <c r="G86" s="178"/>
      <c r="H86" s="178"/>
      <c r="I86" s="181"/>
      <c r="J86" s="192">
        <f>BK86</f>
        <v>0</v>
      </c>
      <c r="K86" s="178"/>
      <c r="L86" s="183"/>
      <c r="M86" s="184"/>
      <c r="N86" s="185"/>
      <c r="O86" s="185"/>
      <c r="P86" s="186">
        <f>SUM(P87:P91)</f>
        <v>0</v>
      </c>
      <c r="Q86" s="185"/>
      <c r="R86" s="186">
        <f>SUM(R87:R91)</f>
        <v>0</v>
      </c>
      <c r="S86" s="185"/>
      <c r="T86" s="187">
        <f>SUM(T87:T91)</f>
        <v>0</v>
      </c>
      <c r="AR86" s="188" t="s">
        <v>186</v>
      </c>
      <c r="AT86" s="189" t="s">
        <v>67</v>
      </c>
      <c r="AU86" s="189" t="s">
        <v>76</v>
      </c>
      <c r="AY86" s="188" t="s">
        <v>153</v>
      </c>
      <c r="BK86" s="190">
        <f>SUM(BK87:BK91)</f>
        <v>0</v>
      </c>
    </row>
    <row r="87" spans="1:65" s="2" customFormat="1" ht="16.5" customHeight="1">
      <c r="A87" s="35"/>
      <c r="B87" s="36"/>
      <c r="C87" s="193" t="s">
        <v>76</v>
      </c>
      <c r="D87" s="193" t="s">
        <v>155</v>
      </c>
      <c r="E87" s="194" t="s">
        <v>2588</v>
      </c>
      <c r="F87" s="195" t="s">
        <v>2587</v>
      </c>
      <c r="G87" s="196" t="s">
        <v>2213</v>
      </c>
      <c r="H87" s="197">
        <v>1</v>
      </c>
      <c r="I87" s="198"/>
      <c r="J87" s="199">
        <f>ROUND(I87*H87,2)</f>
        <v>0</v>
      </c>
      <c r="K87" s="195" t="s">
        <v>159</v>
      </c>
      <c r="L87" s="40"/>
      <c r="M87" s="200" t="s">
        <v>19</v>
      </c>
      <c r="N87" s="201" t="s">
        <v>39</v>
      </c>
      <c r="O87" s="65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2589</v>
      </c>
      <c r="AT87" s="204" t="s">
        <v>155</v>
      </c>
      <c r="AU87" s="204" t="s">
        <v>78</v>
      </c>
      <c r="AY87" s="18" t="s">
        <v>153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8" t="s">
        <v>76</v>
      </c>
      <c r="BK87" s="205">
        <f>ROUND(I87*H87,2)</f>
        <v>0</v>
      </c>
      <c r="BL87" s="18" t="s">
        <v>2589</v>
      </c>
      <c r="BM87" s="204" t="s">
        <v>2590</v>
      </c>
    </row>
    <row r="88" spans="1:65" s="2" customFormat="1" ht="16.5" customHeight="1">
      <c r="A88" s="35"/>
      <c r="B88" s="36"/>
      <c r="C88" s="193" t="s">
        <v>78</v>
      </c>
      <c r="D88" s="193" t="s">
        <v>155</v>
      </c>
      <c r="E88" s="194" t="s">
        <v>2591</v>
      </c>
      <c r="F88" s="195" t="s">
        <v>2592</v>
      </c>
      <c r="G88" s="196" t="s">
        <v>2213</v>
      </c>
      <c r="H88" s="197">
        <v>1</v>
      </c>
      <c r="I88" s="198"/>
      <c r="J88" s="199">
        <f>ROUND(I88*H88,2)</f>
        <v>0</v>
      </c>
      <c r="K88" s="195" t="s">
        <v>159</v>
      </c>
      <c r="L88" s="40"/>
      <c r="M88" s="200" t="s">
        <v>19</v>
      </c>
      <c r="N88" s="201" t="s">
        <v>39</v>
      </c>
      <c r="O88" s="6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2589</v>
      </c>
      <c r="AT88" s="204" t="s">
        <v>155</v>
      </c>
      <c r="AU88" s="204" t="s">
        <v>78</v>
      </c>
      <c r="AY88" s="18" t="s">
        <v>153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76</v>
      </c>
      <c r="BK88" s="205">
        <f>ROUND(I88*H88,2)</f>
        <v>0</v>
      </c>
      <c r="BL88" s="18" t="s">
        <v>2589</v>
      </c>
      <c r="BM88" s="204" t="s">
        <v>2593</v>
      </c>
    </row>
    <row r="89" spans="1:65" s="2" customFormat="1" ht="29.25">
      <c r="A89" s="35"/>
      <c r="B89" s="36"/>
      <c r="C89" s="37"/>
      <c r="D89" s="208" t="s">
        <v>622</v>
      </c>
      <c r="E89" s="37"/>
      <c r="F89" s="249" t="s">
        <v>2594</v>
      </c>
      <c r="G89" s="37"/>
      <c r="H89" s="37"/>
      <c r="I89" s="116"/>
      <c r="J89" s="37"/>
      <c r="K89" s="37"/>
      <c r="L89" s="40"/>
      <c r="M89" s="250"/>
      <c r="N89" s="25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622</v>
      </c>
      <c r="AU89" s="18" t="s">
        <v>78</v>
      </c>
    </row>
    <row r="90" spans="1:65" s="2" customFormat="1" ht="16.5" customHeight="1">
      <c r="A90" s="35"/>
      <c r="B90" s="36"/>
      <c r="C90" s="193" t="s">
        <v>175</v>
      </c>
      <c r="D90" s="193" t="s">
        <v>155</v>
      </c>
      <c r="E90" s="194" t="s">
        <v>2595</v>
      </c>
      <c r="F90" s="195" t="s">
        <v>2596</v>
      </c>
      <c r="G90" s="196" t="s">
        <v>2213</v>
      </c>
      <c r="H90" s="197">
        <v>1</v>
      </c>
      <c r="I90" s="198"/>
      <c r="J90" s="199">
        <f>ROUND(I90*H90,2)</f>
        <v>0</v>
      </c>
      <c r="K90" s="195" t="s">
        <v>159</v>
      </c>
      <c r="L90" s="40"/>
      <c r="M90" s="200" t="s">
        <v>19</v>
      </c>
      <c r="N90" s="201" t="s">
        <v>39</v>
      </c>
      <c r="O90" s="65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2589</v>
      </c>
      <c r="AT90" s="204" t="s">
        <v>155</v>
      </c>
      <c r="AU90" s="204" t="s">
        <v>78</v>
      </c>
      <c r="AY90" s="18" t="s">
        <v>153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76</v>
      </c>
      <c r="BK90" s="205">
        <f>ROUND(I90*H90,2)</f>
        <v>0</v>
      </c>
      <c r="BL90" s="18" t="s">
        <v>2589</v>
      </c>
      <c r="BM90" s="204" t="s">
        <v>2597</v>
      </c>
    </row>
    <row r="91" spans="1:65" s="2" customFormat="1" ht="39">
      <c r="A91" s="35"/>
      <c r="B91" s="36"/>
      <c r="C91" s="37"/>
      <c r="D91" s="208" t="s">
        <v>622</v>
      </c>
      <c r="E91" s="37"/>
      <c r="F91" s="249" t="s">
        <v>2598</v>
      </c>
      <c r="G91" s="37"/>
      <c r="H91" s="37"/>
      <c r="I91" s="116"/>
      <c r="J91" s="37"/>
      <c r="K91" s="37"/>
      <c r="L91" s="40"/>
      <c r="M91" s="250"/>
      <c r="N91" s="25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622</v>
      </c>
      <c r="AU91" s="18" t="s">
        <v>78</v>
      </c>
    </row>
    <row r="92" spans="1:65" s="12" customFormat="1" ht="22.9" customHeight="1">
      <c r="B92" s="177"/>
      <c r="C92" s="178"/>
      <c r="D92" s="179" t="s">
        <v>67</v>
      </c>
      <c r="E92" s="191" t="s">
        <v>2599</v>
      </c>
      <c r="F92" s="191" t="s">
        <v>2600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SUM(P93:P101)</f>
        <v>0</v>
      </c>
      <c r="Q92" s="185"/>
      <c r="R92" s="186">
        <f>SUM(R93:R101)</f>
        <v>0</v>
      </c>
      <c r="S92" s="185"/>
      <c r="T92" s="187">
        <f>SUM(T93:T101)</f>
        <v>0</v>
      </c>
      <c r="AR92" s="188" t="s">
        <v>186</v>
      </c>
      <c r="AT92" s="189" t="s">
        <v>67</v>
      </c>
      <c r="AU92" s="189" t="s">
        <v>76</v>
      </c>
      <c r="AY92" s="188" t="s">
        <v>153</v>
      </c>
      <c r="BK92" s="190">
        <f>SUM(BK93:BK101)</f>
        <v>0</v>
      </c>
    </row>
    <row r="93" spans="1:65" s="2" customFormat="1" ht="16.5" customHeight="1">
      <c r="A93" s="35"/>
      <c r="B93" s="36"/>
      <c r="C93" s="193" t="s">
        <v>160</v>
      </c>
      <c r="D93" s="193" t="s">
        <v>155</v>
      </c>
      <c r="E93" s="194" t="s">
        <v>2601</v>
      </c>
      <c r="F93" s="195" t="s">
        <v>2600</v>
      </c>
      <c r="G93" s="196" t="s">
        <v>2213</v>
      </c>
      <c r="H93" s="197">
        <v>1</v>
      </c>
      <c r="I93" s="198"/>
      <c r="J93" s="199">
        <f>ROUND(I93*H93,2)</f>
        <v>0</v>
      </c>
      <c r="K93" s="195" t="s">
        <v>159</v>
      </c>
      <c r="L93" s="40"/>
      <c r="M93" s="200" t="s">
        <v>19</v>
      </c>
      <c r="N93" s="201" t="s">
        <v>39</v>
      </c>
      <c r="O93" s="65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2589</v>
      </c>
      <c r="AT93" s="204" t="s">
        <v>155</v>
      </c>
      <c r="AU93" s="204" t="s">
        <v>78</v>
      </c>
      <c r="AY93" s="18" t="s">
        <v>153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76</v>
      </c>
      <c r="BK93" s="205">
        <f>ROUND(I93*H93,2)</f>
        <v>0</v>
      </c>
      <c r="BL93" s="18" t="s">
        <v>2589</v>
      </c>
      <c r="BM93" s="204" t="s">
        <v>2602</v>
      </c>
    </row>
    <row r="94" spans="1:65" s="2" customFormat="1" ht="16.5" customHeight="1">
      <c r="A94" s="35"/>
      <c r="B94" s="36"/>
      <c r="C94" s="193" t="s">
        <v>186</v>
      </c>
      <c r="D94" s="193" t="s">
        <v>155</v>
      </c>
      <c r="E94" s="194" t="s">
        <v>2603</v>
      </c>
      <c r="F94" s="195" t="s">
        <v>2604</v>
      </c>
      <c r="G94" s="196" t="s">
        <v>2213</v>
      </c>
      <c r="H94" s="197">
        <v>1</v>
      </c>
      <c r="I94" s="198"/>
      <c r="J94" s="199">
        <f>ROUND(I94*H94,2)</f>
        <v>0</v>
      </c>
      <c r="K94" s="195" t="s">
        <v>159</v>
      </c>
      <c r="L94" s="40"/>
      <c r="M94" s="200" t="s">
        <v>19</v>
      </c>
      <c r="N94" s="201" t="s">
        <v>39</v>
      </c>
      <c r="O94" s="6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2589</v>
      </c>
      <c r="AT94" s="204" t="s">
        <v>155</v>
      </c>
      <c r="AU94" s="204" t="s">
        <v>78</v>
      </c>
      <c r="AY94" s="18" t="s">
        <v>153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76</v>
      </c>
      <c r="BK94" s="205">
        <f>ROUND(I94*H94,2)</f>
        <v>0</v>
      </c>
      <c r="BL94" s="18" t="s">
        <v>2589</v>
      </c>
      <c r="BM94" s="204" t="s">
        <v>2605</v>
      </c>
    </row>
    <row r="95" spans="1:65" s="13" customFormat="1" ht="22.5">
      <c r="B95" s="206"/>
      <c r="C95" s="207"/>
      <c r="D95" s="208" t="s">
        <v>162</v>
      </c>
      <c r="E95" s="209" t="s">
        <v>19</v>
      </c>
      <c r="F95" s="210" t="s">
        <v>2606</v>
      </c>
      <c r="G95" s="207"/>
      <c r="H95" s="209" t="s">
        <v>19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162</v>
      </c>
      <c r="AU95" s="216" t="s">
        <v>78</v>
      </c>
      <c r="AV95" s="13" t="s">
        <v>76</v>
      </c>
      <c r="AW95" s="13" t="s">
        <v>30</v>
      </c>
      <c r="AX95" s="13" t="s">
        <v>68</v>
      </c>
      <c r="AY95" s="216" t="s">
        <v>153</v>
      </c>
    </row>
    <row r="96" spans="1:65" s="14" customFormat="1" ht="11.25">
      <c r="B96" s="217"/>
      <c r="C96" s="218"/>
      <c r="D96" s="208" t="s">
        <v>162</v>
      </c>
      <c r="E96" s="219" t="s">
        <v>19</v>
      </c>
      <c r="F96" s="220" t="s">
        <v>76</v>
      </c>
      <c r="G96" s="218"/>
      <c r="H96" s="221">
        <v>1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162</v>
      </c>
      <c r="AU96" s="227" t="s">
        <v>78</v>
      </c>
      <c r="AV96" s="14" t="s">
        <v>78</v>
      </c>
      <c r="AW96" s="14" t="s">
        <v>30</v>
      </c>
      <c r="AX96" s="14" t="s">
        <v>76</v>
      </c>
      <c r="AY96" s="227" t="s">
        <v>153</v>
      </c>
    </row>
    <row r="97" spans="1:65" s="2" customFormat="1" ht="16.5" customHeight="1">
      <c r="A97" s="35"/>
      <c r="B97" s="36"/>
      <c r="C97" s="193" t="s">
        <v>193</v>
      </c>
      <c r="D97" s="193" t="s">
        <v>155</v>
      </c>
      <c r="E97" s="194" t="s">
        <v>2607</v>
      </c>
      <c r="F97" s="195" t="s">
        <v>2608</v>
      </c>
      <c r="G97" s="196" t="s">
        <v>2609</v>
      </c>
      <c r="H97" s="197">
        <v>1</v>
      </c>
      <c r="I97" s="198"/>
      <c r="J97" s="199">
        <f>ROUND(I97*H97,2)</f>
        <v>0</v>
      </c>
      <c r="K97" s="195" t="s">
        <v>159</v>
      </c>
      <c r="L97" s="40"/>
      <c r="M97" s="200" t="s">
        <v>19</v>
      </c>
      <c r="N97" s="201" t="s">
        <v>39</v>
      </c>
      <c r="O97" s="6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2589</v>
      </c>
      <c r="AT97" s="204" t="s">
        <v>155</v>
      </c>
      <c r="AU97" s="204" t="s">
        <v>78</v>
      </c>
      <c r="AY97" s="18" t="s">
        <v>153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76</v>
      </c>
      <c r="BK97" s="205">
        <f>ROUND(I97*H97,2)</f>
        <v>0</v>
      </c>
      <c r="BL97" s="18" t="s">
        <v>2589</v>
      </c>
      <c r="BM97" s="204" t="s">
        <v>2610</v>
      </c>
    </row>
    <row r="98" spans="1:65" s="13" customFormat="1" ht="22.5">
      <c r="B98" s="206"/>
      <c r="C98" s="207"/>
      <c r="D98" s="208" t="s">
        <v>162</v>
      </c>
      <c r="E98" s="209" t="s">
        <v>19</v>
      </c>
      <c r="F98" s="210" t="s">
        <v>2611</v>
      </c>
      <c r="G98" s="207"/>
      <c r="H98" s="209" t="s">
        <v>19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162</v>
      </c>
      <c r="AU98" s="216" t="s">
        <v>78</v>
      </c>
      <c r="AV98" s="13" t="s">
        <v>76</v>
      </c>
      <c r="AW98" s="13" t="s">
        <v>30</v>
      </c>
      <c r="AX98" s="13" t="s">
        <v>68</v>
      </c>
      <c r="AY98" s="216" t="s">
        <v>153</v>
      </c>
    </row>
    <row r="99" spans="1:65" s="13" customFormat="1" ht="11.25">
      <c r="B99" s="206"/>
      <c r="C99" s="207"/>
      <c r="D99" s="208" t="s">
        <v>162</v>
      </c>
      <c r="E99" s="209" t="s">
        <v>19</v>
      </c>
      <c r="F99" s="210" t="s">
        <v>2612</v>
      </c>
      <c r="G99" s="207"/>
      <c r="H99" s="209" t="s">
        <v>19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162</v>
      </c>
      <c r="AU99" s="216" t="s">
        <v>78</v>
      </c>
      <c r="AV99" s="13" t="s">
        <v>76</v>
      </c>
      <c r="AW99" s="13" t="s">
        <v>30</v>
      </c>
      <c r="AX99" s="13" t="s">
        <v>68</v>
      </c>
      <c r="AY99" s="216" t="s">
        <v>153</v>
      </c>
    </row>
    <row r="100" spans="1:65" s="14" customFormat="1" ht="11.25">
      <c r="B100" s="217"/>
      <c r="C100" s="218"/>
      <c r="D100" s="208" t="s">
        <v>162</v>
      </c>
      <c r="E100" s="219" t="s">
        <v>19</v>
      </c>
      <c r="F100" s="220" t="s">
        <v>76</v>
      </c>
      <c r="G100" s="218"/>
      <c r="H100" s="221">
        <v>1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162</v>
      </c>
      <c r="AU100" s="227" t="s">
        <v>78</v>
      </c>
      <c r="AV100" s="14" t="s">
        <v>78</v>
      </c>
      <c r="AW100" s="14" t="s">
        <v>30</v>
      </c>
      <c r="AX100" s="14" t="s">
        <v>76</v>
      </c>
      <c r="AY100" s="227" t="s">
        <v>153</v>
      </c>
    </row>
    <row r="101" spans="1:65" s="2" customFormat="1" ht="16.5" customHeight="1">
      <c r="A101" s="35"/>
      <c r="B101" s="36"/>
      <c r="C101" s="193" t="s">
        <v>201</v>
      </c>
      <c r="D101" s="193" t="s">
        <v>155</v>
      </c>
      <c r="E101" s="194" t="s">
        <v>2613</v>
      </c>
      <c r="F101" s="195" t="s">
        <v>2614</v>
      </c>
      <c r="G101" s="196" t="s">
        <v>2213</v>
      </c>
      <c r="H101" s="197">
        <v>1</v>
      </c>
      <c r="I101" s="198"/>
      <c r="J101" s="199">
        <f>ROUND(I101*H101,2)</f>
        <v>0</v>
      </c>
      <c r="K101" s="195" t="s">
        <v>159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2589</v>
      </c>
      <c r="AT101" s="204" t="s">
        <v>155</v>
      </c>
      <c r="AU101" s="204" t="s">
        <v>78</v>
      </c>
      <c r="AY101" s="18" t="s">
        <v>153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2589</v>
      </c>
      <c r="BM101" s="204" t="s">
        <v>2615</v>
      </c>
    </row>
    <row r="102" spans="1:65" s="12" customFormat="1" ht="22.9" customHeight="1">
      <c r="B102" s="177"/>
      <c r="C102" s="178"/>
      <c r="D102" s="179" t="s">
        <v>67</v>
      </c>
      <c r="E102" s="191" t="s">
        <v>2616</v>
      </c>
      <c r="F102" s="191" t="s">
        <v>2617</v>
      </c>
      <c r="G102" s="178"/>
      <c r="H102" s="178"/>
      <c r="I102" s="181"/>
      <c r="J102" s="192">
        <f>BK102</f>
        <v>0</v>
      </c>
      <c r="K102" s="178"/>
      <c r="L102" s="183"/>
      <c r="M102" s="184"/>
      <c r="N102" s="185"/>
      <c r="O102" s="185"/>
      <c r="P102" s="186">
        <f>SUM(P103:P104)</f>
        <v>0</v>
      </c>
      <c r="Q102" s="185"/>
      <c r="R102" s="186">
        <f>SUM(R103:R104)</f>
        <v>0</v>
      </c>
      <c r="S102" s="185"/>
      <c r="T102" s="187">
        <f>SUM(T103:T104)</f>
        <v>0</v>
      </c>
      <c r="AR102" s="188" t="s">
        <v>186</v>
      </c>
      <c r="AT102" s="189" t="s">
        <v>67</v>
      </c>
      <c r="AU102" s="189" t="s">
        <v>76</v>
      </c>
      <c r="AY102" s="188" t="s">
        <v>153</v>
      </c>
      <c r="BK102" s="190">
        <f>SUM(BK103:BK104)</f>
        <v>0</v>
      </c>
    </row>
    <row r="103" spans="1:65" s="2" customFormat="1" ht="16.5" customHeight="1">
      <c r="A103" s="35"/>
      <c r="B103" s="36"/>
      <c r="C103" s="193" t="s">
        <v>207</v>
      </c>
      <c r="D103" s="193" t="s">
        <v>155</v>
      </c>
      <c r="E103" s="194" t="s">
        <v>2618</v>
      </c>
      <c r="F103" s="195" t="s">
        <v>2619</v>
      </c>
      <c r="G103" s="196" t="s">
        <v>2213</v>
      </c>
      <c r="H103" s="197">
        <v>1</v>
      </c>
      <c r="I103" s="198"/>
      <c r="J103" s="199">
        <f>ROUND(I103*H103,2)</f>
        <v>0</v>
      </c>
      <c r="K103" s="195" t="s">
        <v>159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2589</v>
      </c>
      <c r="AT103" s="204" t="s">
        <v>155</v>
      </c>
      <c r="AU103" s="204" t="s">
        <v>78</v>
      </c>
      <c r="AY103" s="18" t="s">
        <v>153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2589</v>
      </c>
      <c r="BM103" s="204" t="s">
        <v>2620</v>
      </c>
    </row>
    <row r="104" spans="1:65" s="2" customFormat="1" ht="16.5" customHeight="1">
      <c r="A104" s="35"/>
      <c r="B104" s="36"/>
      <c r="C104" s="193" t="s">
        <v>213</v>
      </c>
      <c r="D104" s="193" t="s">
        <v>155</v>
      </c>
      <c r="E104" s="194" t="s">
        <v>2621</v>
      </c>
      <c r="F104" s="195" t="s">
        <v>2622</v>
      </c>
      <c r="G104" s="196" t="s">
        <v>2213</v>
      </c>
      <c r="H104" s="197">
        <v>1</v>
      </c>
      <c r="I104" s="198"/>
      <c r="J104" s="199">
        <f>ROUND(I104*H104,2)</f>
        <v>0</v>
      </c>
      <c r="K104" s="195" t="s">
        <v>159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2589</v>
      </c>
      <c r="AT104" s="204" t="s">
        <v>155</v>
      </c>
      <c r="AU104" s="204" t="s">
        <v>78</v>
      </c>
      <c r="AY104" s="18" t="s">
        <v>153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2589</v>
      </c>
      <c r="BM104" s="204" t="s">
        <v>2623</v>
      </c>
    </row>
    <row r="105" spans="1:65" s="12" customFormat="1" ht="22.9" customHeight="1">
      <c r="B105" s="177"/>
      <c r="C105" s="178"/>
      <c r="D105" s="179" t="s">
        <v>67</v>
      </c>
      <c r="E105" s="191" t="s">
        <v>2624</v>
      </c>
      <c r="F105" s="191" t="s">
        <v>2625</v>
      </c>
      <c r="G105" s="178"/>
      <c r="H105" s="178"/>
      <c r="I105" s="181"/>
      <c r="J105" s="192">
        <f>BK105</f>
        <v>0</v>
      </c>
      <c r="K105" s="178"/>
      <c r="L105" s="183"/>
      <c r="M105" s="184"/>
      <c r="N105" s="185"/>
      <c r="O105" s="185"/>
      <c r="P105" s="186">
        <f>SUM(P106:P108)</f>
        <v>0</v>
      </c>
      <c r="Q105" s="185"/>
      <c r="R105" s="186">
        <f>SUM(R106:R108)</f>
        <v>0</v>
      </c>
      <c r="S105" s="185"/>
      <c r="T105" s="187">
        <f>SUM(T106:T108)</f>
        <v>0</v>
      </c>
      <c r="AR105" s="188" t="s">
        <v>186</v>
      </c>
      <c r="AT105" s="189" t="s">
        <v>67</v>
      </c>
      <c r="AU105" s="189" t="s">
        <v>76</v>
      </c>
      <c r="AY105" s="188" t="s">
        <v>153</v>
      </c>
      <c r="BK105" s="190">
        <f>SUM(BK106:BK108)</f>
        <v>0</v>
      </c>
    </row>
    <row r="106" spans="1:65" s="2" customFormat="1" ht="16.5" customHeight="1">
      <c r="A106" s="35"/>
      <c r="B106" s="36"/>
      <c r="C106" s="193" t="s">
        <v>211</v>
      </c>
      <c r="D106" s="193" t="s">
        <v>155</v>
      </c>
      <c r="E106" s="194" t="s">
        <v>2626</v>
      </c>
      <c r="F106" s="195" t="s">
        <v>2627</v>
      </c>
      <c r="G106" s="196" t="s">
        <v>2213</v>
      </c>
      <c r="H106" s="197">
        <v>1</v>
      </c>
      <c r="I106" s="198"/>
      <c r="J106" s="199">
        <f>ROUND(I106*H106,2)</f>
        <v>0</v>
      </c>
      <c r="K106" s="195" t="s">
        <v>159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2589</v>
      </c>
      <c r="AT106" s="204" t="s">
        <v>155</v>
      </c>
      <c r="AU106" s="204" t="s">
        <v>78</v>
      </c>
      <c r="AY106" s="18" t="s">
        <v>153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2589</v>
      </c>
      <c r="BM106" s="204" t="s">
        <v>2628</v>
      </c>
    </row>
    <row r="107" spans="1:65" s="13" customFormat="1" ht="33.75">
      <c r="B107" s="206"/>
      <c r="C107" s="207"/>
      <c r="D107" s="208" t="s">
        <v>162</v>
      </c>
      <c r="E107" s="209" t="s">
        <v>19</v>
      </c>
      <c r="F107" s="210" t="s">
        <v>2629</v>
      </c>
      <c r="G107" s="207"/>
      <c r="H107" s="209" t="s">
        <v>19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162</v>
      </c>
      <c r="AU107" s="216" t="s">
        <v>78</v>
      </c>
      <c r="AV107" s="13" t="s">
        <v>76</v>
      </c>
      <c r="AW107" s="13" t="s">
        <v>30</v>
      </c>
      <c r="AX107" s="13" t="s">
        <v>68</v>
      </c>
      <c r="AY107" s="216" t="s">
        <v>153</v>
      </c>
    </row>
    <row r="108" spans="1:65" s="14" customFormat="1" ht="11.25">
      <c r="B108" s="217"/>
      <c r="C108" s="218"/>
      <c r="D108" s="208" t="s">
        <v>162</v>
      </c>
      <c r="E108" s="219" t="s">
        <v>19</v>
      </c>
      <c r="F108" s="220" t="s">
        <v>76</v>
      </c>
      <c r="G108" s="218"/>
      <c r="H108" s="221">
        <v>1</v>
      </c>
      <c r="I108" s="222"/>
      <c r="J108" s="218"/>
      <c r="K108" s="218"/>
      <c r="L108" s="223"/>
      <c r="M108" s="252"/>
      <c r="N108" s="253"/>
      <c r="O108" s="253"/>
      <c r="P108" s="253"/>
      <c r="Q108" s="253"/>
      <c r="R108" s="253"/>
      <c r="S108" s="253"/>
      <c r="T108" s="254"/>
      <c r="AT108" s="227" t="s">
        <v>162</v>
      </c>
      <c r="AU108" s="227" t="s">
        <v>78</v>
      </c>
      <c r="AV108" s="14" t="s">
        <v>78</v>
      </c>
      <c r="AW108" s="14" t="s">
        <v>30</v>
      </c>
      <c r="AX108" s="14" t="s">
        <v>76</v>
      </c>
      <c r="AY108" s="227" t="s">
        <v>153</v>
      </c>
    </row>
    <row r="109" spans="1:65" s="2" customFormat="1" ht="6.95" customHeight="1">
      <c r="A109" s="35"/>
      <c r="B109" s="48"/>
      <c r="C109" s="49"/>
      <c r="D109" s="49"/>
      <c r="E109" s="49"/>
      <c r="F109" s="49"/>
      <c r="G109" s="49"/>
      <c r="H109" s="49"/>
      <c r="I109" s="143"/>
      <c r="J109" s="49"/>
      <c r="K109" s="49"/>
      <c r="L109" s="40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algorithmName="SHA-512" hashValue="M4N0MkUtxc7TDYtz7GlwboQ03lOub0nsGBg2ZdtOBJo9hufJruJePOIFtNuApkvbsN3K0PUooCVDv4C7TrCq1g==" saltValue="/6VHtB/g1EM0a4nIAY9QQbr2wtiAdsV9kguPsewDs8jdT7IwTh1VazGWFj2mCAYoJTwzmsMNB47f/8uG2e+Zgw==" spinCount="100000" sheet="1" objects="1" scenarios="1" formatColumns="0" formatRows="0" autoFilter="0"/>
  <autoFilter ref="C83:K108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4.25"/>
  <cols>
    <col min="1" max="1" width="8.33203125" style="261" customWidth="1"/>
    <col min="2" max="2" width="1.6640625" style="261" customWidth="1"/>
    <col min="3" max="4" width="5" style="261" customWidth="1"/>
    <col min="5" max="5" width="11.6640625" style="261" customWidth="1"/>
    <col min="6" max="6" width="9.1640625" style="261" customWidth="1"/>
    <col min="7" max="7" width="5" style="261" customWidth="1"/>
    <col min="8" max="8" width="77.83203125" style="261" customWidth="1"/>
    <col min="9" max="10" width="20" style="261" customWidth="1"/>
    <col min="11" max="11" width="1.6640625" style="261" customWidth="1"/>
  </cols>
  <sheetData>
    <row r="1" spans="2:11" s="1" customFormat="1" ht="37.5" customHeight="1"/>
    <row r="2" spans="2:11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pans="2:11" s="16" customFormat="1" ht="45" customHeight="1">
      <c r="B3" s="265"/>
      <c r="C3" s="394" t="s">
        <v>2630</v>
      </c>
      <c r="D3" s="394"/>
      <c r="E3" s="394"/>
      <c r="F3" s="394"/>
      <c r="G3" s="394"/>
      <c r="H3" s="394"/>
      <c r="I3" s="394"/>
      <c r="J3" s="394"/>
      <c r="K3" s="266"/>
    </row>
    <row r="4" spans="2:11" s="1" customFormat="1" ht="25.5" customHeight="1">
      <c r="B4" s="267"/>
      <c r="C4" s="399" t="s">
        <v>2631</v>
      </c>
      <c r="D4" s="399"/>
      <c r="E4" s="399"/>
      <c r="F4" s="399"/>
      <c r="G4" s="399"/>
      <c r="H4" s="399"/>
      <c r="I4" s="399"/>
      <c r="J4" s="399"/>
      <c r="K4" s="268"/>
    </row>
    <row r="5" spans="2:11" s="1" customFormat="1" ht="5.25" customHeight="1">
      <c r="B5" s="267"/>
      <c r="C5" s="269"/>
      <c r="D5" s="269"/>
      <c r="E5" s="269"/>
      <c r="F5" s="269"/>
      <c r="G5" s="269"/>
      <c r="H5" s="269"/>
      <c r="I5" s="269"/>
      <c r="J5" s="269"/>
      <c r="K5" s="268"/>
    </row>
    <row r="6" spans="2:11" s="1" customFormat="1" ht="15" customHeight="1">
      <c r="B6" s="267"/>
      <c r="C6" s="398" t="s">
        <v>2632</v>
      </c>
      <c r="D6" s="398"/>
      <c r="E6" s="398"/>
      <c r="F6" s="398"/>
      <c r="G6" s="398"/>
      <c r="H6" s="398"/>
      <c r="I6" s="398"/>
      <c r="J6" s="398"/>
      <c r="K6" s="268"/>
    </row>
    <row r="7" spans="2:11" s="1" customFormat="1" ht="15" customHeight="1">
      <c r="B7" s="271"/>
      <c r="C7" s="398" t="s">
        <v>2633</v>
      </c>
      <c r="D7" s="398"/>
      <c r="E7" s="398"/>
      <c r="F7" s="398"/>
      <c r="G7" s="398"/>
      <c r="H7" s="398"/>
      <c r="I7" s="398"/>
      <c r="J7" s="398"/>
      <c r="K7" s="268"/>
    </row>
    <row r="8" spans="2:11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pans="2:11" s="1" customFormat="1" ht="15" customHeight="1">
      <c r="B9" s="271"/>
      <c r="C9" s="398" t="s">
        <v>2634</v>
      </c>
      <c r="D9" s="398"/>
      <c r="E9" s="398"/>
      <c r="F9" s="398"/>
      <c r="G9" s="398"/>
      <c r="H9" s="398"/>
      <c r="I9" s="398"/>
      <c r="J9" s="398"/>
      <c r="K9" s="268"/>
    </row>
    <row r="10" spans="2:11" s="1" customFormat="1" ht="15" customHeight="1">
      <c r="B10" s="271"/>
      <c r="C10" s="270"/>
      <c r="D10" s="398" t="s">
        <v>2635</v>
      </c>
      <c r="E10" s="398"/>
      <c r="F10" s="398"/>
      <c r="G10" s="398"/>
      <c r="H10" s="398"/>
      <c r="I10" s="398"/>
      <c r="J10" s="398"/>
      <c r="K10" s="268"/>
    </row>
    <row r="11" spans="2:11" s="1" customFormat="1" ht="15" customHeight="1">
      <c r="B11" s="271"/>
      <c r="C11" s="272"/>
      <c r="D11" s="398" t="s">
        <v>2636</v>
      </c>
      <c r="E11" s="398"/>
      <c r="F11" s="398"/>
      <c r="G11" s="398"/>
      <c r="H11" s="398"/>
      <c r="I11" s="398"/>
      <c r="J11" s="398"/>
      <c r="K11" s="268"/>
    </row>
    <row r="12" spans="2:11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pans="2:11" s="1" customFormat="1" ht="15" customHeight="1">
      <c r="B13" s="271"/>
      <c r="C13" s="272"/>
      <c r="D13" s="273" t="s">
        <v>2637</v>
      </c>
      <c r="E13" s="270"/>
      <c r="F13" s="270"/>
      <c r="G13" s="270"/>
      <c r="H13" s="270"/>
      <c r="I13" s="270"/>
      <c r="J13" s="270"/>
      <c r="K13" s="268"/>
    </row>
    <row r="14" spans="2:11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pans="2:11" s="1" customFormat="1" ht="15" customHeight="1">
      <c r="B15" s="271"/>
      <c r="C15" s="272"/>
      <c r="D15" s="398" t="s">
        <v>2638</v>
      </c>
      <c r="E15" s="398"/>
      <c r="F15" s="398"/>
      <c r="G15" s="398"/>
      <c r="H15" s="398"/>
      <c r="I15" s="398"/>
      <c r="J15" s="398"/>
      <c r="K15" s="268"/>
    </row>
    <row r="16" spans="2:11" s="1" customFormat="1" ht="15" customHeight="1">
      <c r="B16" s="271"/>
      <c r="C16" s="272"/>
      <c r="D16" s="398" t="s">
        <v>2639</v>
      </c>
      <c r="E16" s="398"/>
      <c r="F16" s="398"/>
      <c r="G16" s="398"/>
      <c r="H16" s="398"/>
      <c r="I16" s="398"/>
      <c r="J16" s="398"/>
      <c r="K16" s="268"/>
    </row>
    <row r="17" spans="2:11" s="1" customFormat="1" ht="15" customHeight="1">
      <c r="B17" s="271"/>
      <c r="C17" s="272"/>
      <c r="D17" s="398" t="s">
        <v>2640</v>
      </c>
      <c r="E17" s="398"/>
      <c r="F17" s="398"/>
      <c r="G17" s="398"/>
      <c r="H17" s="398"/>
      <c r="I17" s="398"/>
      <c r="J17" s="398"/>
      <c r="K17" s="268"/>
    </row>
    <row r="18" spans="2:11" s="1" customFormat="1" ht="15" customHeight="1">
      <c r="B18" s="271"/>
      <c r="C18" s="272"/>
      <c r="D18" s="272"/>
      <c r="E18" s="274" t="s">
        <v>75</v>
      </c>
      <c r="F18" s="398" t="s">
        <v>2641</v>
      </c>
      <c r="G18" s="398"/>
      <c r="H18" s="398"/>
      <c r="I18" s="398"/>
      <c r="J18" s="398"/>
      <c r="K18" s="268"/>
    </row>
    <row r="19" spans="2:11" s="1" customFormat="1" ht="15" customHeight="1">
      <c r="B19" s="271"/>
      <c r="C19" s="272"/>
      <c r="D19" s="272"/>
      <c r="E19" s="274" t="s">
        <v>2642</v>
      </c>
      <c r="F19" s="398" t="s">
        <v>2643</v>
      </c>
      <c r="G19" s="398"/>
      <c r="H19" s="398"/>
      <c r="I19" s="398"/>
      <c r="J19" s="398"/>
      <c r="K19" s="268"/>
    </row>
    <row r="20" spans="2:11" s="1" customFormat="1" ht="15" customHeight="1">
      <c r="B20" s="271"/>
      <c r="C20" s="272"/>
      <c r="D20" s="272"/>
      <c r="E20" s="274" t="s">
        <v>2644</v>
      </c>
      <c r="F20" s="398" t="s">
        <v>2645</v>
      </c>
      <c r="G20" s="398"/>
      <c r="H20" s="398"/>
      <c r="I20" s="398"/>
      <c r="J20" s="398"/>
      <c r="K20" s="268"/>
    </row>
    <row r="21" spans="2:11" s="1" customFormat="1" ht="15" customHeight="1">
      <c r="B21" s="271"/>
      <c r="C21" s="272"/>
      <c r="D21" s="272"/>
      <c r="E21" s="274" t="s">
        <v>2646</v>
      </c>
      <c r="F21" s="398" t="s">
        <v>2647</v>
      </c>
      <c r="G21" s="398"/>
      <c r="H21" s="398"/>
      <c r="I21" s="398"/>
      <c r="J21" s="398"/>
      <c r="K21" s="268"/>
    </row>
    <row r="22" spans="2:11" s="1" customFormat="1" ht="15" customHeight="1">
      <c r="B22" s="271"/>
      <c r="C22" s="272"/>
      <c r="D22" s="272"/>
      <c r="E22" s="274" t="s">
        <v>2575</v>
      </c>
      <c r="F22" s="398" t="s">
        <v>2245</v>
      </c>
      <c r="G22" s="398"/>
      <c r="H22" s="398"/>
      <c r="I22" s="398"/>
      <c r="J22" s="398"/>
      <c r="K22" s="268"/>
    </row>
    <row r="23" spans="2:11" s="1" customFormat="1" ht="15" customHeight="1">
      <c r="B23" s="271"/>
      <c r="C23" s="272"/>
      <c r="D23" s="272"/>
      <c r="E23" s="274" t="s">
        <v>84</v>
      </c>
      <c r="F23" s="398" t="s">
        <v>2648</v>
      </c>
      <c r="G23" s="398"/>
      <c r="H23" s="398"/>
      <c r="I23" s="398"/>
      <c r="J23" s="398"/>
      <c r="K23" s="268"/>
    </row>
    <row r="24" spans="2:11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pans="2:11" s="1" customFormat="1" ht="15" customHeight="1">
      <c r="B25" s="271"/>
      <c r="C25" s="398" t="s">
        <v>2649</v>
      </c>
      <c r="D25" s="398"/>
      <c r="E25" s="398"/>
      <c r="F25" s="398"/>
      <c r="G25" s="398"/>
      <c r="H25" s="398"/>
      <c r="I25" s="398"/>
      <c r="J25" s="398"/>
      <c r="K25" s="268"/>
    </row>
    <row r="26" spans="2:11" s="1" customFormat="1" ht="15" customHeight="1">
      <c r="B26" s="271"/>
      <c r="C26" s="398" t="s">
        <v>2650</v>
      </c>
      <c r="D26" s="398"/>
      <c r="E26" s="398"/>
      <c r="F26" s="398"/>
      <c r="G26" s="398"/>
      <c r="H26" s="398"/>
      <c r="I26" s="398"/>
      <c r="J26" s="398"/>
      <c r="K26" s="268"/>
    </row>
    <row r="27" spans="2:11" s="1" customFormat="1" ht="15" customHeight="1">
      <c r="B27" s="271"/>
      <c r="C27" s="270"/>
      <c r="D27" s="398" t="s">
        <v>2651</v>
      </c>
      <c r="E27" s="398"/>
      <c r="F27" s="398"/>
      <c r="G27" s="398"/>
      <c r="H27" s="398"/>
      <c r="I27" s="398"/>
      <c r="J27" s="398"/>
      <c r="K27" s="268"/>
    </row>
    <row r="28" spans="2:11" s="1" customFormat="1" ht="15" customHeight="1">
      <c r="B28" s="271"/>
      <c r="C28" s="272"/>
      <c r="D28" s="398" t="s">
        <v>2652</v>
      </c>
      <c r="E28" s="398"/>
      <c r="F28" s="398"/>
      <c r="G28" s="398"/>
      <c r="H28" s="398"/>
      <c r="I28" s="398"/>
      <c r="J28" s="398"/>
      <c r="K28" s="268"/>
    </row>
    <row r="29" spans="2:11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pans="2:11" s="1" customFormat="1" ht="15" customHeight="1">
      <c r="B30" s="271"/>
      <c r="C30" s="272"/>
      <c r="D30" s="398" t="s">
        <v>2653</v>
      </c>
      <c r="E30" s="398"/>
      <c r="F30" s="398"/>
      <c r="G30" s="398"/>
      <c r="H30" s="398"/>
      <c r="I30" s="398"/>
      <c r="J30" s="398"/>
      <c r="K30" s="268"/>
    </row>
    <row r="31" spans="2:11" s="1" customFormat="1" ht="15" customHeight="1">
      <c r="B31" s="271"/>
      <c r="C31" s="272"/>
      <c r="D31" s="398" t="s">
        <v>2654</v>
      </c>
      <c r="E31" s="398"/>
      <c r="F31" s="398"/>
      <c r="G31" s="398"/>
      <c r="H31" s="398"/>
      <c r="I31" s="398"/>
      <c r="J31" s="398"/>
      <c r="K31" s="268"/>
    </row>
    <row r="32" spans="2:11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pans="2:11" s="1" customFormat="1" ht="15" customHeight="1">
      <c r="B33" s="271"/>
      <c r="C33" s="272"/>
      <c r="D33" s="398" t="s">
        <v>2655</v>
      </c>
      <c r="E33" s="398"/>
      <c r="F33" s="398"/>
      <c r="G33" s="398"/>
      <c r="H33" s="398"/>
      <c r="I33" s="398"/>
      <c r="J33" s="398"/>
      <c r="K33" s="268"/>
    </row>
    <row r="34" spans="2:11" s="1" customFormat="1" ht="15" customHeight="1">
      <c r="B34" s="271"/>
      <c r="C34" s="272"/>
      <c r="D34" s="398" t="s">
        <v>2656</v>
      </c>
      <c r="E34" s="398"/>
      <c r="F34" s="398"/>
      <c r="G34" s="398"/>
      <c r="H34" s="398"/>
      <c r="I34" s="398"/>
      <c r="J34" s="398"/>
      <c r="K34" s="268"/>
    </row>
    <row r="35" spans="2:11" s="1" customFormat="1" ht="15" customHeight="1">
      <c r="B35" s="271"/>
      <c r="C35" s="272"/>
      <c r="D35" s="398" t="s">
        <v>2657</v>
      </c>
      <c r="E35" s="398"/>
      <c r="F35" s="398"/>
      <c r="G35" s="398"/>
      <c r="H35" s="398"/>
      <c r="I35" s="398"/>
      <c r="J35" s="398"/>
      <c r="K35" s="268"/>
    </row>
    <row r="36" spans="2:11" s="1" customFormat="1" ht="15" customHeight="1">
      <c r="B36" s="271"/>
      <c r="C36" s="272"/>
      <c r="D36" s="270"/>
      <c r="E36" s="273" t="s">
        <v>139</v>
      </c>
      <c r="F36" s="270"/>
      <c r="G36" s="398" t="s">
        <v>2658</v>
      </c>
      <c r="H36" s="398"/>
      <c r="I36" s="398"/>
      <c r="J36" s="398"/>
      <c r="K36" s="268"/>
    </row>
    <row r="37" spans="2:11" s="1" customFormat="1" ht="30.75" customHeight="1">
      <c r="B37" s="271"/>
      <c r="C37" s="272"/>
      <c r="D37" s="270"/>
      <c r="E37" s="273" t="s">
        <v>2659</v>
      </c>
      <c r="F37" s="270"/>
      <c r="G37" s="398" t="s">
        <v>2660</v>
      </c>
      <c r="H37" s="398"/>
      <c r="I37" s="398"/>
      <c r="J37" s="398"/>
      <c r="K37" s="268"/>
    </row>
    <row r="38" spans="2:11" s="1" customFormat="1" ht="15" customHeight="1">
      <c r="B38" s="271"/>
      <c r="C38" s="272"/>
      <c r="D38" s="270"/>
      <c r="E38" s="273" t="s">
        <v>49</v>
      </c>
      <c r="F38" s="270"/>
      <c r="G38" s="398" t="s">
        <v>2661</v>
      </c>
      <c r="H38" s="398"/>
      <c r="I38" s="398"/>
      <c r="J38" s="398"/>
      <c r="K38" s="268"/>
    </row>
    <row r="39" spans="2:11" s="1" customFormat="1" ht="15" customHeight="1">
      <c r="B39" s="271"/>
      <c r="C39" s="272"/>
      <c r="D39" s="270"/>
      <c r="E39" s="273" t="s">
        <v>50</v>
      </c>
      <c r="F39" s="270"/>
      <c r="G39" s="398" t="s">
        <v>2662</v>
      </c>
      <c r="H39" s="398"/>
      <c r="I39" s="398"/>
      <c r="J39" s="398"/>
      <c r="K39" s="268"/>
    </row>
    <row r="40" spans="2:11" s="1" customFormat="1" ht="15" customHeight="1">
      <c r="B40" s="271"/>
      <c r="C40" s="272"/>
      <c r="D40" s="270"/>
      <c r="E40" s="273" t="s">
        <v>140</v>
      </c>
      <c r="F40" s="270"/>
      <c r="G40" s="398" t="s">
        <v>2663</v>
      </c>
      <c r="H40" s="398"/>
      <c r="I40" s="398"/>
      <c r="J40" s="398"/>
      <c r="K40" s="268"/>
    </row>
    <row r="41" spans="2:11" s="1" customFormat="1" ht="15" customHeight="1">
      <c r="B41" s="271"/>
      <c r="C41" s="272"/>
      <c r="D41" s="270"/>
      <c r="E41" s="273" t="s">
        <v>141</v>
      </c>
      <c r="F41" s="270"/>
      <c r="G41" s="398" t="s">
        <v>2664</v>
      </c>
      <c r="H41" s="398"/>
      <c r="I41" s="398"/>
      <c r="J41" s="398"/>
      <c r="K41" s="268"/>
    </row>
    <row r="42" spans="2:11" s="1" customFormat="1" ht="15" customHeight="1">
      <c r="B42" s="271"/>
      <c r="C42" s="272"/>
      <c r="D42" s="270"/>
      <c r="E42" s="273" t="s">
        <v>2665</v>
      </c>
      <c r="F42" s="270"/>
      <c r="G42" s="398" t="s">
        <v>2666</v>
      </c>
      <c r="H42" s="398"/>
      <c r="I42" s="398"/>
      <c r="J42" s="398"/>
      <c r="K42" s="268"/>
    </row>
    <row r="43" spans="2:11" s="1" customFormat="1" ht="15" customHeight="1">
      <c r="B43" s="271"/>
      <c r="C43" s="272"/>
      <c r="D43" s="270"/>
      <c r="E43" s="273"/>
      <c r="F43" s="270"/>
      <c r="G43" s="398" t="s">
        <v>2667</v>
      </c>
      <c r="H43" s="398"/>
      <c r="I43" s="398"/>
      <c r="J43" s="398"/>
      <c r="K43" s="268"/>
    </row>
    <row r="44" spans="2:11" s="1" customFormat="1" ht="15" customHeight="1">
      <c r="B44" s="271"/>
      <c r="C44" s="272"/>
      <c r="D44" s="270"/>
      <c r="E44" s="273" t="s">
        <v>2668</v>
      </c>
      <c r="F44" s="270"/>
      <c r="G44" s="398" t="s">
        <v>2669</v>
      </c>
      <c r="H44" s="398"/>
      <c r="I44" s="398"/>
      <c r="J44" s="398"/>
      <c r="K44" s="268"/>
    </row>
    <row r="45" spans="2:11" s="1" customFormat="1" ht="15" customHeight="1">
      <c r="B45" s="271"/>
      <c r="C45" s="272"/>
      <c r="D45" s="270"/>
      <c r="E45" s="273" t="s">
        <v>143</v>
      </c>
      <c r="F45" s="270"/>
      <c r="G45" s="398" t="s">
        <v>2670</v>
      </c>
      <c r="H45" s="398"/>
      <c r="I45" s="398"/>
      <c r="J45" s="398"/>
      <c r="K45" s="268"/>
    </row>
    <row r="46" spans="2:11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pans="2:11" s="1" customFormat="1" ht="15" customHeight="1">
      <c r="B47" s="271"/>
      <c r="C47" s="272"/>
      <c r="D47" s="398" t="s">
        <v>2671</v>
      </c>
      <c r="E47" s="398"/>
      <c r="F47" s="398"/>
      <c r="G47" s="398"/>
      <c r="H47" s="398"/>
      <c r="I47" s="398"/>
      <c r="J47" s="398"/>
      <c r="K47" s="268"/>
    </row>
    <row r="48" spans="2:11" s="1" customFormat="1" ht="15" customHeight="1">
      <c r="B48" s="271"/>
      <c r="C48" s="272"/>
      <c r="D48" s="272"/>
      <c r="E48" s="398" t="s">
        <v>2672</v>
      </c>
      <c r="F48" s="398"/>
      <c r="G48" s="398"/>
      <c r="H48" s="398"/>
      <c r="I48" s="398"/>
      <c r="J48" s="398"/>
      <c r="K48" s="268"/>
    </row>
    <row r="49" spans="2:11" s="1" customFormat="1" ht="15" customHeight="1">
      <c r="B49" s="271"/>
      <c r="C49" s="272"/>
      <c r="D49" s="272"/>
      <c r="E49" s="398" t="s">
        <v>2673</v>
      </c>
      <c r="F49" s="398"/>
      <c r="G49" s="398"/>
      <c r="H49" s="398"/>
      <c r="I49" s="398"/>
      <c r="J49" s="398"/>
      <c r="K49" s="268"/>
    </row>
    <row r="50" spans="2:11" s="1" customFormat="1" ht="15" customHeight="1">
      <c r="B50" s="271"/>
      <c r="C50" s="272"/>
      <c r="D50" s="272"/>
      <c r="E50" s="398" t="s">
        <v>2674</v>
      </c>
      <c r="F50" s="398"/>
      <c r="G50" s="398"/>
      <c r="H50" s="398"/>
      <c r="I50" s="398"/>
      <c r="J50" s="398"/>
      <c r="K50" s="268"/>
    </row>
    <row r="51" spans="2:11" s="1" customFormat="1" ht="15" customHeight="1">
      <c r="B51" s="271"/>
      <c r="C51" s="272"/>
      <c r="D51" s="398" t="s">
        <v>2675</v>
      </c>
      <c r="E51" s="398"/>
      <c r="F51" s="398"/>
      <c r="G51" s="398"/>
      <c r="H51" s="398"/>
      <c r="I51" s="398"/>
      <c r="J51" s="398"/>
      <c r="K51" s="268"/>
    </row>
    <row r="52" spans="2:11" s="1" customFormat="1" ht="25.5" customHeight="1">
      <c r="B52" s="267"/>
      <c r="C52" s="399" t="s">
        <v>2676</v>
      </c>
      <c r="D52" s="399"/>
      <c r="E52" s="399"/>
      <c r="F52" s="399"/>
      <c r="G52" s="399"/>
      <c r="H52" s="399"/>
      <c r="I52" s="399"/>
      <c r="J52" s="399"/>
      <c r="K52" s="268"/>
    </row>
    <row r="53" spans="2:11" s="1" customFormat="1" ht="5.25" customHeight="1">
      <c r="B53" s="267"/>
      <c r="C53" s="269"/>
      <c r="D53" s="269"/>
      <c r="E53" s="269"/>
      <c r="F53" s="269"/>
      <c r="G53" s="269"/>
      <c r="H53" s="269"/>
      <c r="I53" s="269"/>
      <c r="J53" s="269"/>
      <c r="K53" s="268"/>
    </row>
    <row r="54" spans="2:11" s="1" customFormat="1" ht="15" customHeight="1">
      <c r="B54" s="267"/>
      <c r="C54" s="398" t="s">
        <v>2677</v>
      </c>
      <c r="D54" s="398"/>
      <c r="E54" s="398"/>
      <c r="F54" s="398"/>
      <c r="G54" s="398"/>
      <c r="H54" s="398"/>
      <c r="I54" s="398"/>
      <c r="J54" s="398"/>
      <c r="K54" s="268"/>
    </row>
    <row r="55" spans="2:11" s="1" customFormat="1" ht="15" customHeight="1">
      <c r="B55" s="267"/>
      <c r="C55" s="398" t="s">
        <v>2678</v>
      </c>
      <c r="D55" s="398"/>
      <c r="E55" s="398"/>
      <c r="F55" s="398"/>
      <c r="G55" s="398"/>
      <c r="H55" s="398"/>
      <c r="I55" s="398"/>
      <c r="J55" s="398"/>
      <c r="K55" s="268"/>
    </row>
    <row r="56" spans="2:11" s="1" customFormat="1" ht="12.75" customHeight="1">
      <c r="B56" s="267"/>
      <c r="C56" s="270"/>
      <c r="D56" s="270"/>
      <c r="E56" s="270"/>
      <c r="F56" s="270"/>
      <c r="G56" s="270"/>
      <c r="H56" s="270"/>
      <c r="I56" s="270"/>
      <c r="J56" s="270"/>
      <c r="K56" s="268"/>
    </row>
    <row r="57" spans="2:11" s="1" customFormat="1" ht="15" customHeight="1">
      <c r="B57" s="267"/>
      <c r="C57" s="398" t="s">
        <v>2679</v>
      </c>
      <c r="D57" s="398"/>
      <c r="E57" s="398"/>
      <c r="F57" s="398"/>
      <c r="G57" s="398"/>
      <c r="H57" s="398"/>
      <c r="I57" s="398"/>
      <c r="J57" s="398"/>
      <c r="K57" s="268"/>
    </row>
    <row r="58" spans="2:11" s="1" customFormat="1" ht="15" customHeight="1">
      <c r="B58" s="267"/>
      <c r="C58" s="272"/>
      <c r="D58" s="398" t="s">
        <v>2680</v>
      </c>
      <c r="E58" s="398"/>
      <c r="F58" s="398"/>
      <c r="G58" s="398"/>
      <c r="H58" s="398"/>
      <c r="I58" s="398"/>
      <c r="J58" s="398"/>
      <c r="K58" s="268"/>
    </row>
    <row r="59" spans="2:11" s="1" customFormat="1" ht="15" customHeight="1">
      <c r="B59" s="267"/>
      <c r="C59" s="272"/>
      <c r="D59" s="398" t="s">
        <v>2681</v>
      </c>
      <c r="E59" s="398"/>
      <c r="F59" s="398"/>
      <c r="G59" s="398"/>
      <c r="H59" s="398"/>
      <c r="I59" s="398"/>
      <c r="J59" s="398"/>
      <c r="K59" s="268"/>
    </row>
    <row r="60" spans="2:11" s="1" customFormat="1" ht="15" customHeight="1">
      <c r="B60" s="267"/>
      <c r="C60" s="272"/>
      <c r="D60" s="398" t="s">
        <v>2682</v>
      </c>
      <c r="E60" s="398"/>
      <c r="F60" s="398"/>
      <c r="G60" s="398"/>
      <c r="H60" s="398"/>
      <c r="I60" s="398"/>
      <c r="J60" s="398"/>
      <c r="K60" s="268"/>
    </row>
    <row r="61" spans="2:11" s="1" customFormat="1" ht="15" customHeight="1">
      <c r="B61" s="267"/>
      <c r="C61" s="272"/>
      <c r="D61" s="398" t="s">
        <v>2683</v>
      </c>
      <c r="E61" s="398"/>
      <c r="F61" s="398"/>
      <c r="G61" s="398"/>
      <c r="H61" s="398"/>
      <c r="I61" s="398"/>
      <c r="J61" s="398"/>
      <c r="K61" s="268"/>
    </row>
    <row r="62" spans="2:11" s="1" customFormat="1" ht="15" customHeight="1">
      <c r="B62" s="267"/>
      <c r="C62" s="272"/>
      <c r="D62" s="400" t="s">
        <v>2684</v>
      </c>
      <c r="E62" s="400"/>
      <c r="F62" s="400"/>
      <c r="G62" s="400"/>
      <c r="H62" s="400"/>
      <c r="I62" s="400"/>
      <c r="J62" s="400"/>
      <c r="K62" s="268"/>
    </row>
    <row r="63" spans="2:11" s="1" customFormat="1" ht="15" customHeight="1">
      <c r="B63" s="267"/>
      <c r="C63" s="272"/>
      <c r="D63" s="398" t="s">
        <v>2685</v>
      </c>
      <c r="E63" s="398"/>
      <c r="F63" s="398"/>
      <c r="G63" s="398"/>
      <c r="H63" s="398"/>
      <c r="I63" s="398"/>
      <c r="J63" s="398"/>
      <c r="K63" s="268"/>
    </row>
    <row r="64" spans="2:11" s="1" customFormat="1" ht="12.75" customHeight="1">
      <c r="B64" s="267"/>
      <c r="C64" s="272"/>
      <c r="D64" s="272"/>
      <c r="E64" s="275"/>
      <c r="F64" s="272"/>
      <c r="G64" s="272"/>
      <c r="H64" s="272"/>
      <c r="I64" s="272"/>
      <c r="J64" s="272"/>
      <c r="K64" s="268"/>
    </row>
    <row r="65" spans="2:11" s="1" customFormat="1" ht="15" customHeight="1">
      <c r="B65" s="267"/>
      <c r="C65" s="272"/>
      <c r="D65" s="398" t="s">
        <v>2686</v>
      </c>
      <c r="E65" s="398"/>
      <c r="F65" s="398"/>
      <c r="G65" s="398"/>
      <c r="H65" s="398"/>
      <c r="I65" s="398"/>
      <c r="J65" s="398"/>
      <c r="K65" s="268"/>
    </row>
    <row r="66" spans="2:11" s="1" customFormat="1" ht="15" customHeight="1">
      <c r="B66" s="267"/>
      <c r="C66" s="272"/>
      <c r="D66" s="400" t="s">
        <v>2687</v>
      </c>
      <c r="E66" s="400"/>
      <c r="F66" s="400"/>
      <c r="G66" s="400"/>
      <c r="H66" s="400"/>
      <c r="I66" s="400"/>
      <c r="J66" s="400"/>
      <c r="K66" s="268"/>
    </row>
    <row r="67" spans="2:11" s="1" customFormat="1" ht="15" customHeight="1">
      <c r="B67" s="267"/>
      <c r="C67" s="272"/>
      <c r="D67" s="398" t="s">
        <v>2688</v>
      </c>
      <c r="E67" s="398"/>
      <c r="F67" s="398"/>
      <c r="G67" s="398"/>
      <c r="H67" s="398"/>
      <c r="I67" s="398"/>
      <c r="J67" s="398"/>
      <c r="K67" s="268"/>
    </row>
    <row r="68" spans="2:11" s="1" customFormat="1" ht="15" customHeight="1">
      <c r="B68" s="267"/>
      <c r="C68" s="272"/>
      <c r="D68" s="398" t="s">
        <v>2689</v>
      </c>
      <c r="E68" s="398"/>
      <c r="F68" s="398"/>
      <c r="G68" s="398"/>
      <c r="H68" s="398"/>
      <c r="I68" s="398"/>
      <c r="J68" s="398"/>
      <c r="K68" s="268"/>
    </row>
    <row r="69" spans="2:11" s="1" customFormat="1" ht="15" customHeight="1">
      <c r="B69" s="267"/>
      <c r="C69" s="272"/>
      <c r="D69" s="398" t="s">
        <v>2690</v>
      </c>
      <c r="E69" s="398"/>
      <c r="F69" s="398"/>
      <c r="G69" s="398"/>
      <c r="H69" s="398"/>
      <c r="I69" s="398"/>
      <c r="J69" s="398"/>
      <c r="K69" s="268"/>
    </row>
    <row r="70" spans="2:11" s="1" customFormat="1" ht="15" customHeight="1">
      <c r="B70" s="267"/>
      <c r="C70" s="272"/>
      <c r="D70" s="398" t="s">
        <v>2691</v>
      </c>
      <c r="E70" s="398"/>
      <c r="F70" s="398"/>
      <c r="G70" s="398"/>
      <c r="H70" s="398"/>
      <c r="I70" s="398"/>
      <c r="J70" s="398"/>
      <c r="K70" s="268"/>
    </row>
    <row r="71" spans="2:11" s="1" customFormat="1" ht="12.75" customHeight="1">
      <c r="B71" s="276"/>
      <c r="C71" s="277"/>
      <c r="D71" s="277"/>
      <c r="E71" s="277"/>
      <c r="F71" s="277"/>
      <c r="G71" s="277"/>
      <c r="H71" s="277"/>
      <c r="I71" s="277"/>
      <c r="J71" s="277"/>
      <c r="K71" s="278"/>
    </row>
    <row r="72" spans="2:11" s="1" customFormat="1" ht="18.75" customHeight="1">
      <c r="B72" s="279"/>
      <c r="C72" s="279"/>
      <c r="D72" s="279"/>
      <c r="E72" s="279"/>
      <c r="F72" s="279"/>
      <c r="G72" s="279"/>
      <c r="H72" s="279"/>
      <c r="I72" s="279"/>
      <c r="J72" s="279"/>
      <c r="K72" s="280"/>
    </row>
    <row r="73" spans="2:11" s="1" customFormat="1" ht="18.75" customHeight="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2:11" s="1" customFormat="1" ht="7.5" customHeight="1">
      <c r="B74" s="281"/>
      <c r="C74" s="282"/>
      <c r="D74" s="282"/>
      <c r="E74" s="282"/>
      <c r="F74" s="282"/>
      <c r="G74" s="282"/>
      <c r="H74" s="282"/>
      <c r="I74" s="282"/>
      <c r="J74" s="282"/>
      <c r="K74" s="283"/>
    </row>
    <row r="75" spans="2:11" s="1" customFormat="1" ht="45" customHeight="1">
      <c r="B75" s="284"/>
      <c r="C75" s="393" t="s">
        <v>2692</v>
      </c>
      <c r="D75" s="393"/>
      <c r="E75" s="393"/>
      <c r="F75" s="393"/>
      <c r="G75" s="393"/>
      <c r="H75" s="393"/>
      <c r="I75" s="393"/>
      <c r="J75" s="393"/>
      <c r="K75" s="285"/>
    </row>
    <row r="76" spans="2:11" s="1" customFormat="1" ht="17.25" customHeight="1">
      <c r="B76" s="284"/>
      <c r="C76" s="286" t="s">
        <v>2693</v>
      </c>
      <c r="D76" s="286"/>
      <c r="E76" s="286"/>
      <c r="F76" s="286" t="s">
        <v>2694</v>
      </c>
      <c r="G76" s="287"/>
      <c r="H76" s="286" t="s">
        <v>50</v>
      </c>
      <c r="I76" s="286" t="s">
        <v>53</v>
      </c>
      <c r="J76" s="286" t="s">
        <v>2695</v>
      </c>
      <c r="K76" s="285"/>
    </row>
    <row r="77" spans="2:11" s="1" customFormat="1" ht="17.25" customHeight="1">
      <c r="B77" s="284"/>
      <c r="C77" s="288" t="s">
        <v>2696</v>
      </c>
      <c r="D77" s="288"/>
      <c r="E77" s="288"/>
      <c r="F77" s="289" t="s">
        <v>2697</v>
      </c>
      <c r="G77" s="290"/>
      <c r="H77" s="288"/>
      <c r="I77" s="288"/>
      <c r="J77" s="288" t="s">
        <v>2698</v>
      </c>
      <c r="K77" s="285"/>
    </row>
    <row r="78" spans="2:11" s="1" customFormat="1" ht="5.25" customHeight="1">
      <c r="B78" s="284"/>
      <c r="C78" s="291"/>
      <c r="D78" s="291"/>
      <c r="E78" s="291"/>
      <c r="F78" s="291"/>
      <c r="G78" s="292"/>
      <c r="H78" s="291"/>
      <c r="I78" s="291"/>
      <c r="J78" s="291"/>
      <c r="K78" s="285"/>
    </row>
    <row r="79" spans="2:11" s="1" customFormat="1" ht="15" customHeight="1">
      <c r="B79" s="284"/>
      <c r="C79" s="273" t="s">
        <v>49</v>
      </c>
      <c r="D79" s="291"/>
      <c r="E79" s="291"/>
      <c r="F79" s="293" t="s">
        <v>2699</v>
      </c>
      <c r="G79" s="292"/>
      <c r="H79" s="273" t="s">
        <v>2700</v>
      </c>
      <c r="I79" s="273" t="s">
        <v>2701</v>
      </c>
      <c r="J79" s="273">
        <v>20</v>
      </c>
      <c r="K79" s="285"/>
    </row>
    <row r="80" spans="2:11" s="1" customFormat="1" ht="15" customHeight="1">
      <c r="B80" s="284"/>
      <c r="C80" s="273" t="s">
        <v>2702</v>
      </c>
      <c r="D80" s="273"/>
      <c r="E80" s="273"/>
      <c r="F80" s="293" t="s">
        <v>2699</v>
      </c>
      <c r="G80" s="292"/>
      <c r="H80" s="273" t="s">
        <v>2703</v>
      </c>
      <c r="I80" s="273" t="s">
        <v>2701</v>
      </c>
      <c r="J80" s="273">
        <v>120</v>
      </c>
      <c r="K80" s="285"/>
    </row>
    <row r="81" spans="2:11" s="1" customFormat="1" ht="15" customHeight="1">
      <c r="B81" s="294"/>
      <c r="C81" s="273" t="s">
        <v>2704</v>
      </c>
      <c r="D81" s="273"/>
      <c r="E81" s="273"/>
      <c r="F81" s="293" t="s">
        <v>2705</v>
      </c>
      <c r="G81" s="292"/>
      <c r="H81" s="273" t="s">
        <v>2706</v>
      </c>
      <c r="I81" s="273" t="s">
        <v>2701</v>
      </c>
      <c r="J81" s="273">
        <v>50</v>
      </c>
      <c r="K81" s="285"/>
    </row>
    <row r="82" spans="2:11" s="1" customFormat="1" ht="15" customHeight="1">
      <c r="B82" s="294"/>
      <c r="C82" s="273" t="s">
        <v>2707</v>
      </c>
      <c r="D82" s="273"/>
      <c r="E82" s="273"/>
      <c r="F82" s="293" t="s">
        <v>2699</v>
      </c>
      <c r="G82" s="292"/>
      <c r="H82" s="273" t="s">
        <v>2708</v>
      </c>
      <c r="I82" s="273" t="s">
        <v>2709</v>
      </c>
      <c r="J82" s="273"/>
      <c r="K82" s="285"/>
    </row>
    <row r="83" spans="2:11" s="1" customFormat="1" ht="15" customHeight="1">
      <c r="B83" s="294"/>
      <c r="C83" s="295" t="s">
        <v>2710</v>
      </c>
      <c r="D83" s="295"/>
      <c r="E83" s="295"/>
      <c r="F83" s="296" t="s">
        <v>2705</v>
      </c>
      <c r="G83" s="295"/>
      <c r="H83" s="295" t="s">
        <v>2711</v>
      </c>
      <c r="I83" s="295" t="s">
        <v>2701</v>
      </c>
      <c r="J83" s="295">
        <v>15</v>
      </c>
      <c r="K83" s="285"/>
    </row>
    <row r="84" spans="2:11" s="1" customFormat="1" ht="15" customHeight="1">
      <c r="B84" s="294"/>
      <c r="C84" s="295" t="s">
        <v>2712</v>
      </c>
      <c r="D84" s="295"/>
      <c r="E84" s="295"/>
      <c r="F84" s="296" t="s">
        <v>2705</v>
      </c>
      <c r="G84" s="295"/>
      <c r="H84" s="295" t="s">
        <v>2713</v>
      </c>
      <c r="I84" s="295" t="s">
        <v>2701</v>
      </c>
      <c r="J84" s="295">
        <v>15</v>
      </c>
      <c r="K84" s="285"/>
    </row>
    <row r="85" spans="2:11" s="1" customFormat="1" ht="15" customHeight="1">
      <c r="B85" s="294"/>
      <c r="C85" s="295" t="s">
        <v>2714</v>
      </c>
      <c r="D85" s="295"/>
      <c r="E85" s="295"/>
      <c r="F85" s="296" t="s">
        <v>2705</v>
      </c>
      <c r="G85" s="295"/>
      <c r="H85" s="295" t="s">
        <v>2715</v>
      </c>
      <c r="I85" s="295" t="s">
        <v>2701</v>
      </c>
      <c r="J85" s="295">
        <v>20</v>
      </c>
      <c r="K85" s="285"/>
    </row>
    <row r="86" spans="2:11" s="1" customFormat="1" ht="15" customHeight="1">
      <c r="B86" s="294"/>
      <c r="C86" s="295" t="s">
        <v>2716</v>
      </c>
      <c r="D86" s="295"/>
      <c r="E86" s="295"/>
      <c r="F86" s="296" t="s">
        <v>2705</v>
      </c>
      <c r="G86" s="295"/>
      <c r="H86" s="295" t="s">
        <v>2717</v>
      </c>
      <c r="I86" s="295" t="s">
        <v>2701</v>
      </c>
      <c r="J86" s="295">
        <v>20</v>
      </c>
      <c r="K86" s="285"/>
    </row>
    <row r="87" spans="2:11" s="1" customFormat="1" ht="15" customHeight="1">
      <c r="B87" s="294"/>
      <c r="C87" s="273" t="s">
        <v>2718</v>
      </c>
      <c r="D87" s="273"/>
      <c r="E87" s="273"/>
      <c r="F87" s="293" t="s">
        <v>2705</v>
      </c>
      <c r="G87" s="292"/>
      <c r="H87" s="273" t="s">
        <v>2719</v>
      </c>
      <c r="I87" s="273" t="s">
        <v>2701</v>
      </c>
      <c r="J87" s="273">
        <v>50</v>
      </c>
      <c r="K87" s="285"/>
    </row>
    <row r="88" spans="2:11" s="1" customFormat="1" ht="15" customHeight="1">
      <c r="B88" s="294"/>
      <c r="C88" s="273" t="s">
        <v>2720</v>
      </c>
      <c r="D88" s="273"/>
      <c r="E88" s="273"/>
      <c r="F88" s="293" t="s">
        <v>2705</v>
      </c>
      <c r="G88" s="292"/>
      <c r="H88" s="273" t="s">
        <v>2721</v>
      </c>
      <c r="I88" s="273" t="s">
        <v>2701</v>
      </c>
      <c r="J88" s="273">
        <v>20</v>
      </c>
      <c r="K88" s="285"/>
    </row>
    <row r="89" spans="2:11" s="1" customFormat="1" ht="15" customHeight="1">
      <c r="B89" s="294"/>
      <c r="C89" s="273" t="s">
        <v>2722</v>
      </c>
      <c r="D89" s="273"/>
      <c r="E89" s="273"/>
      <c r="F89" s="293" t="s">
        <v>2705</v>
      </c>
      <c r="G89" s="292"/>
      <c r="H89" s="273" t="s">
        <v>2723</v>
      </c>
      <c r="I89" s="273" t="s">
        <v>2701</v>
      </c>
      <c r="J89" s="273">
        <v>20</v>
      </c>
      <c r="K89" s="285"/>
    </row>
    <row r="90" spans="2:11" s="1" customFormat="1" ht="15" customHeight="1">
      <c r="B90" s="294"/>
      <c r="C90" s="273" t="s">
        <v>2724</v>
      </c>
      <c r="D90" s="273"/>
      <c r="E90" s="273"/>
      <c r="F90" s="293" t="s">
        <v>2705</v>
      </c>
      <c r="G90" s="292"/>
      <c r="H90" s="273" t="s">
        <v>2725</v>
      </c>
      <c r="I90" s="273" t="s">
        <v>2701</v>
      </c>
      <c r="J90" s="273">
        <v>50</v>
      </c>
      <c r="K90" s="285"/>
    </row>
    <row r="91" spans="2:11" s="1" customFormat="1" ht="15" customHeight="1">
      <c r="B91" s="294"/>
      <c r="C91" s="273" t="s">
        <v>2726</v>
      </c>
      <c r="D91" s="273"/>
      <c r="E91" s="273"/>
      <c r="F91" s="293" t="s">
        <v>2705</v>
      </c>
      <c r="G91" s="292"/>
      <c r="H91" s="273" t="s">
        <v>2726</v>
      </c>
      <c r="I91" s="273" t="s">
        <v>2701</v>
      </c>
      <c r="J91" s="273">
        <v>50</v>
      </c>
      <c r="K91" s="285"/>
    </row>
    <row r="92" spans="2:11" s="1" customFormat="1" ht="15" customHeight="1">
      <c r="B92" s="294"/>
      <c r="C92" s="273" t="s">
        <v>2727</v>
      </c>
      <c r="D92" s="273"/>
      <c r="E92" s="273"/>
      <c r="F92" s="293" t="s">
        <v>2705</v>
      </c>
      <c r="G92" s="292"/>
      <c r="H92" s="273" t="s">
        <v>2728</v>
      </c>
      <c r="I92" s="273" t="s">
        <v>2701</v>
      </c>
      <c r="J92" s="273">
        <v>255</v>
      </c>
      <c r="K92" s="285"/>
    </row>
    <row r="93" spans="2:11" s="1" customFormat="1" ht="15" customHeight="1">
      <c r="B93" s="294"/>
      <c r="C93" s="273" t="s">
        <v>2729</v>
      </c>
      <c r="D93" s="273"/>
      <c r="E93" s="273"/>
      <c r="F93" s="293" t="s">
        <v>2699</v>
      </c>
      <c r="G93" s="292"/>
      <c r="H93" s="273" t="s">
        <v>2730</v>
      </c>
      <c r="I93" s="273" t="s">
        <v>2731</v>
      </c>
      <c r="J93" s="273"/>
      <c r="K93" s="285"/>
    </row>
    <row r="94" spans="2:11" s="1" customFormat="1" ht="15" customHeight="1">
      <c r="B94" s="294"/>
      <c r="C94" s="273" t="s">
        <v>2732</v>
      </c>
      <c r="D94" s="273"/>
      <c r="E94" s="273"/>
      <c r="F94" s="293" t="s">
        <v>2699</v>
      </c>
      <c r="G94" s="292"/>
      <c r="H94" s="273" t="s">
        <v>2733</v>
      </c>
      <c r="I94" s="273" t="s">
        <v>2734</v>
      </c>
      <c r="J94" s="273"/>
      <c r="K94" s="285"/>
    </row>
    <row r="95" spans="2:11" s="1" customFormat="1" ht="15" customHeight="1">
      <c r="B95" s="294"/>
      <c r="C95" s="273" t="s">
        <v>2735</v>
      </c>
      <c r="D95" s="273"/>
      <c r="E95" s="273"/>
      <c r="F95" s="293" t="s">
        <v>2699</v>
      </c>
      <c r="G95" s="292"/>
      <c r="H95" s="273" t="s">
        <v>2735</v>
      </c>
      <c r="I95" s="273" t="s">
        <v>2734</v>
      </c>
      <c r="J95" s="273"/>
      <c r="K95" s="285"/>
    </row>
    <row r="96" spans="2:11" s="1" customFormat="1" ht="15" customHeight="1">
      <c r="B96" s="294"/>
      <c r="C96" s="273" t="s">
        <v>34</v>
      </c>
      <c r="D96" s="273"/>
      <c r="E96" s="273"/>
      <c r="F96" s="293" t="s">
        <v>2699</v>
      </c>
      <c r="G96" s="292"/>
      <c r="H96" s="273" t="s">
        <v>2736</v>
      </c>
      <c r="I96" s="273" t="s">
        <v>2734</v>
      </c>
      <c r="J96" s="273"/>
      <c r="K96" s="285"/>
    </row>
    <row r="97" spans="2:11" s="1" customFormat="1" ht="15" customHeight="1">
      <c r="B97" s="294"/>
      <c r="C97" s="273" t="s">
        <v>44</v>
      </c>
      <c r="D97" s="273"/>
      <c r="E97" s="273"/>
      <c r="F97" s="293" t="s">
        <v>2699</v>
      </c>
      <c r="G97" s="292"/>
      <c r="H97" s="273" t="s">
        <v>2737</v>
      </c>
      <c r="I97" s="273" t="s">
        <v>2734</v>
      </c>
      <c r="J97" s="273"/>
      <c r="K97" s="285"/>
    </row>
    <row r="98" spans="2:11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pans="2:11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pans="2:11" s="1" customFormat="1" ht="18.75" customHeight="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pans="2:11" s="1" customFormat="1" ht="7.5" customHeight="1">
      <c r="B101" s="281"/>
      <c r="C101" s="282"/>
      <c r="D101" s="282"/>
      <c r="E101" s="282"/>
      <c r="F101" s="282"/>
      <c r="G101" s="282"/>
      <c r="H101" s="282"/>
      <c r="I101" s="282"/>
      <c r="J101" s="282"/>
      <c r="K101" s="283"/>
    </row>
    <row r="102" spans="2:11" s="1" customFormat="1" ht="45" customHeight="1">
      <c r="B102" s="284"/>
      <c r="C102" s="393" t="s">
        <v>2738</v>
      </c>
      <c r="D102" s="393"/>
      <c r="E102" s="393"/>
      <c r="F102" s="393"/>
      <c r="G102" s="393"/>
      <c r="H102" s="393"/>
      <c r="I102" s="393"/>
      <c r="J102" s="393"/>
      <c r="K102" s="285"/>
    </row>
    <row r="103" spans="2:11" s="1" customFormat="1" ht="17.25" customHeight="1">
      <c r="B103" s="284"/>
      <c r="C103" s="286" t="s">
        <v>2693</v>
      </c>
      <c r="D103" s="286"/>
      <c r="E103" s="286"/>
      <c r="F103" s="286" t="s">
        <v>2694</v>
      </c>
      <c r="G103" s="287"/>
      <c r="H103" s="286" t="s">
        <v>50</v>
      </c>
      <c r="I103" s="286" t="s">
        <v>53</v>
      </c>
      <c r="J103" s="286" t="s">
        <v>2695</v>
      </c>
      <c r="K103" s="285"/>
    </row>
    <row r="104" spans="2:11" s="1" customFormat="1" ht="17.25" customHeight="1">
      <c r="B104" s="284"/>
      <c r="C104" s="288" t="s">
        <v>2696</v>
      </c>
      <c r="D104" s="288"/>
      <c r="E104" s="288"/>
      <c r="F104" s="289" t="s">
        <v>2697</v>
      </c>
      <c r="G104" s="290"/>
      <c r="H104" s="288"/>
      <c r="I104" s="288"/>
      <c r="J104" s="288" t="s">
        <v>2698</v>
      </c>
      <c r="K104" s="285"/>
    </row>
    <row r="105" spans="2:11" s="1" customFormat="1" ht="5.25" customHeight="1">
      <c r="B105" s="284"/>
      <c r="C105" s="286"/>
      <c r="D105" s="286"/>
      <c r="E105" s="286"/>
      <c r="F105" s="286"/>
      <c r="G105" s="302"/>
      <c r="H105" s="286"/>
      <c r="I105" s="286"/>
      <c r="J105" s="286"/>
      <c r="K105" s="285"/>
    </row>
    <row r="106" spans="2:11" s="1" customFormat="1" ht="15" customHeight="1">
      <c r="B106" s="284"/>
      <c r="C106" s="273" t="s">
        <v>49</v>
      </c>
      <c r="D106" s="291"/>
      <c r="E106" s="291"/>
      <c r="F106" s="293" t="s">
        <v>2699</v>
      </c>
      <c r="G106" s="302"/>
      <c r="H106" s="273" t="s">
        <v>2739</v>
      </c>
      <c r="I106" s="273" t="s">
        <v>2701</v>
      </c>
      <c r="J106" s="273">
        <v>20</v>
      </c>
      <c r="K106" s="285"/>
    </row>
    <row r="107" spans="2:11" s="1" customFormat="1" ht="15" customHeight="1">
      <c r="B107" s="284"/>
      <c r="C107" s="273" t="s">
        <v>2702</v>
      </c>
      <c r="D107" s="273"/>
      <c r="E107" s="273"/>
      <c r="F107" s="293" t="s">
        <v>2699</v>
      </c>
      <c r="G107" s="273"/>
      <c r="H107" s="273" t="s">
        <v>2739</v>
      </c>
      <c r="I107" s="273" t="s">
        <v>2701</v>
      </c>
      <c r="J107" s="273">
        <v>120</v>
      </c>
      <c r="K107" s="285"/>
    </row>
    <row r="108" spans="2:11" s="1" customFormat="1" ht="15" customHeight="1">
      <c r="B108" s="294"/>
      <c r="C108" s="273" t="s">
        <v>2704</v>
      </c>
      <c r="D108" s="273"/>
      <c r="E108" s="273"/>
      <c r="F108" s="293" t="s">
        <v>2705</v>
      </c>
      <c r="G108" s="273"/>
      <c r="H108" s="273" t="s">
        <v>2739</v>
      </c>
      <c r="I108" s="273" t="s">
        <v>2701</v>
      </c>
      <c r="J108" s="273">
        <v>50</v>
      </c>
      <c r="K108" s="285"/>
    </row>
    <row r="109" spans="2:11" s="1" customFormat="1" ht="15" customHeight="1">
      <c r="B109" s="294"/>
      <c r="C109" s="273" t="s">
        <v>2707</v>
      </c>
      <c r="D109" s="273"/>
      <c r="E109" s="273"/>
      <c r="F109" s="293" t="s">
        <v>2699</v>
      </c>
      <c r="G109" s="273"/>
      <c r="H109" s="273" t="s">
        <v>2739</v>
      </c>
      <c r="I109" s="273" t="s">
        <v>2709</v>
      </c>
      <c r="J109" s="273"/>
      <c r="K109" s="285"/>
    </row>
    <row r="110" spans="2:11" s="1" customFormat="1" ht="15" customHeight="1">
      <c r="B110" s="294"/>
      <c r="C110" s="273" t="s">
        <v>2718</v>
      </c>
      <c r="D110" s="273"/>
      <c r="E110" s="273"/>
      <c r="F110" s="293" t="s">
        <v>2705</v>
      </c>
      <c r="G110" s="273"/>
      <c r="H110" s="273" t="s">
        <v>2739</v>
      </c>
      <c r="I110" s="273" t="s">
        <v>2701</v>
      </c>
      <c r="J110" s="273">
        <v>50</v>
      </c>
      <c r="K110" s="285"/>
    </row>
    <row r="111" spans="2:11" s="1" customFormat="1" ht="15" customHeight="1">
      <c r="B111" s="294"/>
      <c r="C111" s="273" t="s">
        <v>2726</v>
      </c>
      <c r="D111" s="273"/>
      <c r="E111" s="273"/>
      <c r="F111" s="293" t="s">
        <v>2705</v>
      </c>
      <c r="G111" s="273"/>
      <c r="H111" s="273" t="s">
        <v>2739</v>
      </c>
      <c r="I111" s="273" t="s">
        <v>2701</v>
      </c>
      <c r="J111" s="273">
        <v>50</v>
      </c>
      <c r="K111" s="285"/>
    </row>
    <row r="112" spans="2:11" s="1" customFormat="1" ht="15" customHeight="1">
      <c r="B112" s="294"/>
      <c r="C112" s="273" t="s">
        <v>2724</v>
      </c>
      <c r="D112" s="273"/>
      <c r="E112" s="273"/>
      <c r="F112" s="293" t="s">
        <v>2705</v>
      </c>
      <c r="G112" s="273"/>
      <c r="H112" s="273" t="s">
        <v>2739</v>
      </c>
      <c r="I112" s="273" t="s">
        <v>2701</v>
      </c>
      <c r="J112" s="273">
        <v>50</v>
      </c>
      <c r="K112" s="285"/>
    </row>
    <row r="113" spans="2:11" s="1" customFormat="1" ht="15" customHeight="1">
      <c r="B113" s="294"/>
      <c r="C113" s="273" t="s">
        <v>49</v>
      </c>
      <c r="D113" s="273"/>
      <c r="E113" s="273"/>
      <c r="F113" s="293" t="s">
        <v>2699</v>
      </c>
      <c r="G113" s="273"/>
      <c r="H113" s="273" t="s">
        <v>2740</v>
      </c>
      <c r="I113" s="273" t="s">
        <v>2701</v>
      </c>
      <c r="J113" s="273">
        <v>20</v>
      </c>
      <c r="K113" s="285"/>
    </row>
    <row r="114" spans="2:11" s="1" customFormat="1" ht="15" customHeight="1">
      <c r="B114" s="294"/>
      <c r="C114" s="273" t="s">
        <v>2741</v>
      </c>
      <c r="D114" s="273"/>
      <c r="E114" s="273"/>
      <c r="F114" s="293" t="s">
        <v>2699</v>
      </c>
      <c r="G114" s="273"/>
      <c r="H114" s="273" t="s">
        <v>2742</v>
      </c>
      <c r="I114" s="273" t="s">
        <v>2701</v>
      </c>
      <c r="J114" s="273">
        <v>120</v>
      </c>
      <c r="K114" s="285"/>
    </row>
    <row r="115" spans="2:11" s="1" customFormat="1" ht="15" customHeight="1">
      <c r="B115" s="294"/>
      <c r="C115" s="273" t="s">
        <v>34</v>
      </c>
      <c r="D115" s="273"/>
      <c r="E115" s="273"/>
      <c r="F115" s="293" t="s">
        <v>2699</v>
      </c>
      <c r="G115" s="273"/>
      <c r="H115" s="273" t="s">
        <v>2743</v>
      </c>
      <c r="I115" s="273" t="s">
        <v>2734</v>
      </c>
      <c r="J115" s="273"/>
      <c r="K115" s="285"/>
    </row>
    <row r="116" spans="2:11" s="1" customFormat="1" ht="15" customHeight="1">
      <c r="B116" s="294"/>
      <c r="C116" s="273" t="s">
        <v>44</v>
      </c>
      <c r="D116" s="273"/>
      <c r="E116" s="273"/>
      <c r="F116" s="293" t="s">
        <v>2699</v>
      </c>
      <c r="G116" s="273"/>
      <c r="H116" s="273" t="s">
        <v>2744</v>
      </c>
      <c r="I116" s="273" t="s">
        <v>2734</v>
      </c>
      <c r="J116" s="273"/>
      <c r="K116" s="285"/>
    </row>
    <row r="117" spans="2:11" s="1" customFormat="1" ht="15" customHeight="1">
      <c r="B117" s="294"/>
      <c r="C117" s="273" t="s">
        <v>53</v>
      </c>
      <c r="D117" s="273"/>
      <c r="E117" s="273"/>
      <c r="F117" s="293" t="s">
        <v>2699</v>
      </c>
      <c r="G117" s="273"/>
      <c r="H117" s="273" t="s">
        <v>2745</v>
      </c>
      <c r="I117" s="273" t="s">
        <v>2746</v>
      </c>
      <c r="J117" s="273"/>
      <c r="K117" s="285"/>
    </row>
    <row r="118" spans="2:11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pans="2:11" s="1" customFormat="1" ht="18.75" customHeight="1">
      <c r="B119" s="304"/>
      <c r="C119" s="270"/>
      <c r="D119" s="270"/>
      <c r="E119" s="270"/>
      <c r="F119" s="305"/>
      <c r="G119" s="270"/>
      <c r="H119" s="270"/>
      <c r="I119" s="270"/>
      <c r="J119" s="270"/>
      <c r="K119" s="304"/>
    </row>
    <row r="120" spans="2:11" s="1" customFormat="1" ht="18.75" customHeight="1">
      <c r="B120" s="280"/>
      <c r="C120" s="280"/>
      <c r="D120" s="280"/>
      <c r="E120" s="280"/>
      <c r="F120" s="280"/>
      <c r="G120" s="280"/>
      <c r="H120" s="280"/>
      <c r="I120" s="280"/>
      <c r="J120" s="280"/>
      <c r="K120" s="280"/>
    </row>
    <row r="121" spans="2:1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pans="2:11" s="1" customFormat="1" ht="45" customHeight="1">
      <c r="B122" s="309"/>
      <c r="C122" s="394" t="s">
        <v>2747</v>
      </c>
      <c r="D122" s="394"/>
      <c r="E122" s="394"/>
      <c r="F122" s="394"/>
      <c r="G122" s="394"/>
      <c r="H122" s="394"/>
      <c r="I122" s="394"/>
      <c r="J122" s="394"/>
      <c r="K122" s="310"/>
    </row>
    <row r="123" spans="2:11" s="1" customFormat="1" ht="17.25" customHeight="1">
      <c r="B123" s="311"/>
      <c r="C123" s="286" t="s">
        <v>2693</v>
      </c>
      <c r="D123" s="286"/>
      <c r="E123" s="286"/>
      <c r="F123" s="286" t="s">
        <v>2694</v>
      </c>
      <c r="G123" s="287"/>
      <c r="H123" s="286" t="s">
        <v>50</v>
      </c>
      <c r="I123" s="286" t="s">
        <v>53</v>
      </c>
      <c r="J123" s="286" t="s">
        <v>2695</v>
      </c>
      <c r="K123" s="312"/>
    </row>
    <row r="124" spans="2:11" s="1" customFormat="1" ht="17.25" customHeight="1">
      <c r="B124" s="311"/>
      <c r="C124" s="288" t="s">
        <v>2696</v>
      </c>
      <c r="D124" s="288"/>
      <c r="E124" s="288"/>
      <c r="F124" s="289" t="s">
        <v>2697</v>
      </c>
      <c r="G124" s="290"/>
      <c r="H124" s="288"/>
      <c r="I124" s="288"/>
      <c r="J124" s="288" t="s">
        <v>2698</v>
      </c>
      <c r="K124" s="312"/>
    </row>
    <row r="125" spans="2:11" s="1" customFormat="1" ht="5.25" customHeight="1">
      <c r="B125" s="313"/>
      <c r="C125" s="291"/>
      <c r="D125" s="291"/>
      <c r="E125" s="291"/>
      <c r="F125" s="291"/>
      <c r="G125" s="273"/>
      <c r="H125" s="291"/>
      <c r="I125" s="291"/>
      <c r="J125" s="291"/>
      <c r="K125" s="314"/>
    </row>
    <row r="126" spans="2:11" s="1" customFormat="1" ht="15" customHeight="1">
      <c r="B126" s="313"/>
      <c r="C126" s="273" t="s">
        <v>2702</v>
      </c>
      <c r="D126" s="291"/>
      <c r="E126" s="291"/>
      <c r="F126" s="293" t="s">
        <v>2699</v>
      </c>
      <c r="G126" s="273"/>
      <c r="H126" s="273" t="s">
        <v>2739</v>
      </c>
      <c r="I126" s="273" t="s">
        <v>2701</v>
      </c>
      <c r="J126" s="273">
        <v>120</v>
      </c>
      <c r="K126" s="315"/>
    </row>
    <row r="127" spans="2:11" s="1" customFormat="1" ht="15" customHeight="1">
      <c r="B127" s="313"/>
      <c r="C127" s="273" t="s">
        <v>2748</v>
      </c>
      <c r="D127" s="273"/>
      <c r="E127" s="273"/>
      <c r="F127" s="293" t="s">
        <v>2699</v>
      </c>
      <c r="G127" s="273"/>
      <c r="H127" s="273" t="s">
        <v>2749</v>
      </c>
      <c r="I127" s="273" t="s">
        <v>2701</v>
      </c>
      <c r="J127" s="273" t="s">
        <v>2750</v>
      </c>
      <c r="K127" s="315"/>
    </row>
    <row r="128" spans="2:11" s="1" customFormat="1" ht="15" customHeight="1">
      <c r="B128" s="313"/>
      <c r="C128" s="273" t="s">
        <v>84</v>
      </c>
      <c r="D128" s="273"/>
      <c r="E128" s="273"/>
      <c r="F128" s="293" t="s">
        <v>2699</v>
      </c>
      <c r="G128" s="273"/>
      <c r="H128" s="273" t="s">
        <v>2751</v>
      </c>
      <c r="I128" s="273" t="s">
        <v>2701</v>
      </c>
      <c r="J128" s="273" t="s">
        <v>2750</v>
      </c>
      <c r="K128" s="315"/>
    </row>
    <row r="129" spans="2:11" s="1" customFormat="1" ht="15" customHeight="1">
      <c r="B129" s="313"/>
      <c r="C129" s="273" t="s">
        <v>2710</v>
      </c>
      <c r="D129" s="273"/>
      <c r="E129" s="273"/>
      <c r="F129" s="293" t="s">
        <v>2705</v>
      </c>
      <c r="G129" s="273"/>
      <c r="H129" s="273" t="s">
        <v>2711</v>
      </c>
      <c r="I129" s="273" t="s">
        <v>2701</v>
      </c>
      <c r="J129" s="273">
        <v>15</v>
      </c>
      <c r="K129" s="315"/>
    </row>
    <row r="130" spans="2:11" s="1" customFormat="1" ht="15" customHeight="1">
      <c r="B130" s="313"/>
      <c r="C130" s="295" t="s">
        <v>2712</v>
      </c>
      <c r="D130" s="295"/>
      <c r="E130" s="295"/>
      <c r="F130" s="296" t="s">
        <v>2705</v>
      </c>
      <c r="G130" s="295"/>
      <c r="H130" s="295" t="s">
        <v>2713</v>
      </c>
      <c r="I130" s="295" t="s">
        <v>2701</v>
      </c>
      <c r="J130" s="295">
        <v>15</v>
      </c>
      <c r="K130" s="315"/>
    </row>
    <row r="131" spans="2:11" s="1" customFormat="1" ht="15" customHeight="1">
      <c r="B131" s="313"/>
      <c r="C131" s="295" t="s">
        <v>2714</v>
      </c>
      <c r="D131" s="295"/>
      <c r="E131" s="295"/>
      <c r="F131" s="296" t="s">
        <v>2705</v>
      </c>
      <c r="G131" s="295"/>
      <c r="H131" s="295" t="s">
        <v>2715</v>
      </c>
      <c r="I131" s="295" t="s">
        <v>2701</v>
      </c>
      <c r="J131" s="295">
        <v>20</v>
      </c>
      <c r="K131" s="315"/>
    </row>
    <row r="132" spans="2:11" s="1" customFormat="1" ht="15" customHeight="1">
      <c r="B132" s="313"/>
      <c r="C132" s="295" t="s">
        <v>2716</v>
      </c>
      <c r="D132" s="295"/>
      <c r="E132" s="295"/>
      <c r="F132" s="296" t="s">
        <v>2705</v>
      </c>
      <c r="G132" s="295"/>
      <c r="H132" s="295" t="s">
        <v>2717</v>
      </c>
      <c r="I132" s="295" t="s">
        <v>2701</v>
      </c>
      <c r="J132" s="295">
        <v>20</v>
      </c>
      <c r="K132" s="315"/>
    </row>
    <row r="133" spans="2:11" s="1" customFormat="1" ht="15" customHeight="1">
      <c r="B133" s="313"/>
      <c r="C133" s="273" t="s">
        <v>2704</v>
      </c>
      <c r="D133" s="273"/>
      <c r="E133" s="273"/>
      <c r="F133" s="293" t="s">
        <v>2705</v>
      </c>
      <c r="G133" s="273"/>
      <c r="H133" s="273" t="s">
        <v>2739</v>
      </c>
      <c r="I133" s="273" t="s">
        <v>2701</v>
      </c>
      <c r="J133" s="273">
        <v>50</v>
      </c>
      <c r="K133" s="315"/>
    </row>
    <row r="134" spans="2:11" s="1" customFormat="1" ht="15" customHeight="1">
      <c r="B134" s="313"/>
      <c r="C134" s="273" t="s">
        <v>2718</v>
      </c>
      <c r="D134" s="273"/>
      <c r="E134" s="273"/>
      <c r="F134" s="293" t="s">
        <v>2705</v>
      </c>
      <c r="G134" s="273"/>
      <c r="H134" s="273" t="s">
        <v>2739</v>
      </c>
      <c r="I134" s="273" t="s">
        <v>2701</v>
      </c>
      <c r="J134" s="273">
        <v>50</v>
      </c>
      <c r="K134" s="315"/>
    </row>
    <row r="135" spans="2:11" s="1" customFormat="1" ht="15" customHeight="1">
      <c r="B135" s="313"/>
      <c r="C135" s="273" t="s">
        <v>2724</v>
      </c>
      <c r="D135" s="273"/>
      <c r="E135" s="273"/>
      <c r="F135" s="293" t="s">
        <v>2705</v>
      </c>
      <c r="G135" s="273"/>
      <c r="H135" s="273" t="s">
        <v>2739</v>
      </c>
      <c r="I135" s="273" t="s">
        <v>2701</v>
      </c>
      <c r="J135" s="273">
        <v>50</v>
      </c>
      <c r="K135" s="315"/>
    </row>
    <row r="136" spans="2:11" s="1" customFormat="1" ht="15" customHeight="1">
      <c r="B136" s="313"/>
      <c r="C136" s="273" t="s">
        <v>2726</v>
      </c>
      <c r="D136" s="273"/>
      <c r="E136" s="273"/>
      <c r="F136" s="293" t="s">
        <v>2705</v>
      </c>
      <c r="G136" s="273"/>
      <c r="H136" s="273" t="s">
        <v>2739</v>
      </c>
      <c r="I136" s="273" t="s">
        <v>2701</v>
      </c>
      <c r="J136" s="273">
        <v>50</v>
      </c>
      <c r="K136" s="315"/>
    </row>
    <row r="137" spans="2:11" s="1" customFormat="1" ht="15" customHeight="1">
      <c r="B137" s="313"/>
      <c r="C137" s="273" t="s">
        <v>2727</v>
      </c>
      <c r="D137" s="273"/>
      <c r="E137" s="273"/>
      <c r="F137" s="293" t="s">
        <v>2705</v>
      </c>
      <c r="G137" s="273"/>
      <c r="H137" s="273" t="s">
        <v>2752</v>
      </c>
      <c r="I137" s="273" t="s">
        <v>2701</v>
      </c>
      <c r="J137" s="273">
        <v>255</v>
      </c>
      <c r="K137" s="315"/>
    </row>
    <row r="138" spans="2:11" s="1" customFormat="1" ht="15" customHeight="1">
      <c r="B138" s="313"/>
      <c r="C138" s="273" t="s">
        <v>2729</v>
      </c>
      <c r="D138" s="273"/>
      <c r="E138" s="273"/>
      <c r="F138" s="293" t="s">
        <v>2699</v>
      </c>
      <c r="G138" s="273"/>
      <c r="H138" s="273" t="s">
        <v>2753</v>
      </c>
      <c r="I138" s="273" t="s">
        <v>2731</v>
      </c>
      <c r="J138" s="273"/>
      <c r="K138" s="315"/>
    </row>
    <row r="139" spans="2:11" s="1" customFormat="1" ht="15" customHeight="1">
      <c r="B139" s="313"/>
      <c r="C139" s="273" t="s">
        <v>2732</v>
      </c>
      <c r="D139" s="273"/>
      <c r="E139" s="273"/>
      <c r="F139" s="293" t="s">
        <v>2699</v>
      </c>
      <c r="G139" s="273"/>
      <c r="H139" s="273" t="s">
        <v>2754</v>
      </c>
      <c r="I139" s="273" t="s">
        <v>2734</v>
      </c>
      <c r="J139" s="273"/>
      <c r="K139" s="315"/>
    </row>
    <row r="140" spans="2:11" s="1" customFormat="1" ht="15" customHeight="1">
      <c r="B140" s="313"/>
      <c r="C140" s="273" t="s">
        <v>2735</v>
      </c>
      <c r="D140" s="273"/>
      <c r="E140" s="273"/>
      <c r="F140" s="293" t="s">
        <v>2699</v>
      </c>
      <c r="G140" s="273"/>
      <c r="H140" s="273" t="s">
        <v>2735</v>
      </c>
      <c r="I140" s="273" t="s">
        <v>2734</v>
      </c>
      <c r="J140" s="273"/>
      <c r="K140" s="315"/>
    </row>
    <row r="141" spans="2:11" s="1" customFormat="1" ht="15" customHeight="1">
      <c r="B141" s="313"/>
      <c r="C141" s="273" t="s">
        <v>34</v>
      </c>
      <c r="D141" s="273"/>
      <c r="E141" s="273"/>
      <c r="F141" s="293" t="s">
        <v>2699</v>
      </c>
      <c r="G141" s="273"/>
      <c r="H141" s="273" t="s">
        <v>2755</v>
      </c>
      <c r="I141" s="273" t="s">
        <v>2734</v>
      </c>
      <c r="J141" s="273"/>
      <c r="K141" s="315"/>
    </row>
    <row r="142" spans="2:11" s="1" customFormat="1" ht="15" customHeight="1">
      <c r="B142" s="313"/>
      <c r="C142" s="273" t="s">
        <v>2756</v>
      </c>
      <c r="D142" s="273"/>
      <c r="E142" s="273"/>
      <c r="F142" s="293" t="s">
        <v>2699</v>
      </c>
      <c r="G142" s="273"/>
      <c r="H142" s="273" t="s">
        <v>2757</v>
      </c>
      <c r="I142" s="273" t="s">
        <v>2734</v>
      </c>
      <c r="J142" s="273"/>
      <c r="K142" s="315"/>
    </row>
    <row r="143" spans="2:11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pans="2:11" s="1" customFormat="1" ht="18.75" customHeight="1">
      <c r="B144" s="270"/>
      <c r="C144" s="270"/>
      <c r="D144" s="270"/>
      <c r="E144" s="270"/>
      <c r="F144" s="305"/>
      <c r="G144" s="270"/>
      <c r="H144" s="270"/>
      <c r="I144" s="270"/>
      <c r="J144" s="270"/>
      <c r="K144" s="270"/>
    </row>
    <row r="145" spans="2:11" s="1" customFormat="1" ht="18.75" customHeight="1">
      <c r="B145" s="280"/>
      <c r="C145" s="280"/>
      <c r="D145" s="280"/>
      <c r="E145" s="280"/>
      <c r="F145" s="280"/>
      <c r="G145" s="280"/>
      <c r="H145" s="280"/>
      <c r="I145" s="280"/>
      <c r="J145" s="280"/>
      <c r="K145" s="280"/>
    </row>
    <row r="146" spans="2:11" s="1" customFormat="1" ht="7.5" customHeight="1">
      <c r="B146" s="281"/>
      <c r="C146" s="282"/>
      <c r="D146" s="282"/>
      <c r="E146" s="282"/>
      <c r="F146" s="282"/>
      <c r="G146" s="282"/>
      <c r="H146" s="282"/>
      <c r="I146" s="282"/>
      <c r="J146" s="282"/>
      <c r="K146" s="283"/>
    </row>
    <row r="147" spans="2:11" s="1" customFormat="1" ht="45" customHeight="1">
      <c r="B147" s="284"/>
      <c r="C147" s="393" t="s">
        <v>2758</v>
      </c>
      <c r="D147" s="393"/>
      <c r="E147" s="393"/>
      <c r="F147" s="393"/>
      <c r="G147" s="393"/>
      <c r="H147" s="393"/>
      <c r="I147" s="393"/>
      <c r="J147" s="393"/>
      <c r="K147" s="285"/>
    </row>
    <row r="148" spans="2:11" s="1" customFormat="1" ht="17.25" customHeight="1">
      <c r="B148" s="284"/>
      <c r="C148" s="286" t="s">
        <v>2693</v>
      </c>
      <c r="D148" s="286"/>
      <c r="E148" s="286"/>
      <c r="F148" s="286" t="s">
        <v>2694</v>
      </c>
      <c r="G148" s="287"/>
      <c r="H148" s="286" t="s">
        <v>50</v>
      </c>
      <c r="I148" s="286" t="s">
        <v>53</v>
      </c>
      <c r="J148" s="286" t="s">
        <v>2695</v>
      </c>
      <c r="K148" s="285"/>
    </row>
    <row r="149" spans="2:11" s="1" customFormat="1" ht="17.25" customHeight="1">
      <c r="B149" s="284"/>
      <c r="C149" s="288" t="s">
        <v>2696</v>
      </c>
      <c r="D149" s="288"/>
      <c r="E149" s="288"/>
      <c r="F149" s="289" t="s">
        <v>2697</v>
      </c>
      <c r="G149" s="290"/>
      <c r="H149" s="288"/>
      <c r="I149" s="288"/>
      <c r="J149" s="288" t="s">
        <v>2698</v>
      </c>
      <c r="K149" s="285"/>
    </row>
    <row r="150" spans="2:11" s="1" customFormat="1" ht="5.25" customHeight="1">
      <c r="B150" s="294"/>
      <c r="C150" s="291"/>
      <c r="D150" s="291"/>
      <c r="E150" s="291"/>
      <c r="F150" s="291"/>
      <c r="G150" s="292"/>
      <c r="H150" s="291"/>
      <c r="I150" s="291"/>
      <c r="J150" s="291"/>
      <c r="K150" s="315"/>
    </row>
    <row r="151" spans="2:11" s="1" customFormat="1" ht="15" customHeight="1">
      <c r="B151" s="294"/>
      <c r="C151" s="319" t="s">
        <v>2702</v>
      </c>
      <c r="D151" s="273"/>
      <c r="E151" s="273"/>
      <c r="F151" s="320" t="s">
        <v>2699</v>
      </c>
      <c r="G151" s="273"/>
      <c r="H151" s="319" t="s">
        <v>2739</v>
      </c>
      <c r="I151" s="319" t="s">
        <v>2701</v>
      </c>
      <c r="J151" s="319">
        <v>120</v>
      </c>
      <c r="K151" s="315"/>
    </row>
    <row r="152" spans="2:11" s="1" customFormat="1" ht="15" customHeight="1">
      <c r="B152" s="294"/>
      <c r="C152" s="319" t="s">
        <v>2748</v>
      </c>
      <c r="D152" s="273"/>
      <c r="E152" s="273"/>
      <c r="F152" s="320" t="s">
        <v>2699</v>
      </c>
      <c r="G152" s="273"/>
      <c r="H152" s="319" t="s">
        <v>2759</v>
      </c>
      <c r="I152" s="319" t="s">
        <v>2701</v>
      </c>
      <c r="J152" s="319" t="s">
        <v>2750</v>
      </c>
      <c r="K152" s="315"/>
    </row>
    <row r="153" spans="2:11" s="1" customFormat="1" ht="15" customHeight="1">
      <c r="B153" s="294"/>
      <c r="C153" s="319" t="s">
        <v>84</v>
      </c>
      <c r="D153" s="273"/>
      <c r="E153" s="273"/>
      <c r="F153" s="320" t="s">
        <v>2699</v>
      </c>
      <c r="G153" s="273"/>
      <c r="H153" s="319" t="s">
        <v>2760</v>
      </c>
      <c r="I153" s="319" t="s">
        <v>2701</v>
      </c>
      <c r="J153" s="319" t="s">
        <v>2750</v>
      </c>
      <c r="K153" s="315"/>
    </row>
    <row r="154" spans="2:11" s="1" customFormat="1" ht="15" customHeight="1">
      <c r="B154" s="294"/>
      <c r="C154" s="319" t="s">
        <v>2704</v>
      </c>
      <c r="D154" s="273"/>
      <c r="E154" s="273"/>
      <c r="F154" s="320" t="s">
        <v>2705</v>
      </c>
      <c r="G154" s="273"/>
      <c r="H154" s="319" t="s">
        <v>2739</v>
      </c>
      <c r="I154" s="319" t="s">
        <v>2701</v>
      </c>
      <c r="J154" s="319">
        <v>50</v>
      </c>
      <c r="K154" s="315"/>
    </row>
    <row r="155" spans="2:11" s="1" customFormat="1" ht="15" customHeight="1">
      <c r="B155" s="294"/>
      <c r="C155" s="319" t="s">
        <v>2707</v>
      </c>
      <c r="D155" s="273"/>
      <c r="E155" s="273"/>
      <c r="F155" s="320" t="s">
        <v>2699</v>
      </c>
      <c r="G155" s="273"/>
      <c r="H155" s="319" t="s">
        <v>2739</v>
      </c>
      <c r="I155" s="319" t="s">
        <v>2709</v>
      </c>
      <c r="J155" s="319"/>
      <c r="K155" s="315"/>
    </row>
    <row r="156" spans="2:11" s="1" customFormat="1" ht="15" customHeight="1">
      <c r="B156" s="294"/>
      <c r="C156" s="319" t="s">
        <v>2718</v>
      </c>
      <c r="D156" s="273"/>
      <c r="E156" s="273"/>
      <c r="F156" s="320" t="s">
        <v>2705</v>
      </c>
      <c r="G156" s="273"/>
      <c r="H156" s="319" t="s">
        <v>2739</v>
      </c>
      <c r="I156" s="319" t="s">
        <v>2701</v>
      </c>
      <c r="J156" s="319">
        <v>50</v>
      </c>
      <c r="K156" s="315"/>
    </row>
    <row r="157" spans="2:11" s="1" customFormat="1" ht="15" customHeight="1">
      <c r="B157" s="294"/>
      <c r="C157" s="319" t="s">
        <v>2726</v>
      </c>
      <c r="D157" s="273"/>
      <c r="E157" s="273"/>
      <c r="F157" s="320" t="s">
        <v>2705</v>
      </c>
      <c r="G157" s="273"/>
      <c r="H157" s="319" t="s">
        <v>2739</v>
      </c>
      <c r="I157" s="319" t="s">
        <v>2701</v>
      </c>
      <c r="J157" s="319">
        <v>50</v>
      </c>
      <c r="K157" s="315"/>
    </row>
    <row r="158" spans="2:11" s="1" customFormat="1" ht="15" customHeight="1">
      <c r="B158" s="294"/>
      <c r="C158" s="319" t="s">
        <v>2724</v>
      </c>
      <c r="D158" s="273"/>
      <c r="E158" s="273"/>
      <c r="F158" s="320" t="s">
        <v>2705</v>
      </c>
      <c r="G158" s="273"/>
      <c r="H158" s="319" t="s">
        <v>2739</v>
      </c>
      <c r="I158" s="319" t="s">
        <v>2701</v>
      </c>
      <c r="J158" s="319">
        <v>50</v>
      </c>
      <c r="K158" s="315"/>
    </row>
    <row r="159" spans="2:11" s="1" customFormat="1" ht="15" customHeight="1">
      <c r="B159" s="294"/>
      <c r="C159" s="319" t="s">
        <v>111</v>
      </c>
      <c r="D159" s="273"/>
      <c r="E159" s="273"/>
      <c r="F159" s="320" t="s">
        <v>2699</v>
      </c>
      <c r="G159" s="273"/>
      <c r="H159" s="319" t="s">
        <v>2761</v>
      </c>
      <c r="I159" s="319" t="s">
        <v>2701</v>
      </c>
      <c r="J159" s="319" t="s">
        <v>2762</v>
      </c>
      <c r="K159" s="315"/>
    </row>
    <row r="160" spans="2:11" s="1" customFormat="1" ht="15" customHeight="1">
      <c r="B160" s="294"/>
      <c r="C160" s="319" t="s">
        <v>2763</v>
      </c>
      <c r="D160" s="273"/>
      <c r="E160" s="273"/>
      <c r="F160" s="320" t="s">
        <v>2699</v>
      </c>
      <c r="G160" s="273"/>
      <c r="H160" s="319" t="s">
        <v>2764</v>
      </c>
      <c r="I160" s="319" t="s">
        <v>2734</v>
      </c>
      <c r="J160" s="319"/>
      <c r="K160" s="315"/>
    </row>
    <row r="161" spans="2:11" s="1" customFormat="1" ht="15" customHeight="1">
      <c r="B161" s="321"/>
      <c r="C161" s="303"/>
      <c r="D161" s="303"/>
      <c r="E161" s="303"/>
      <c r="F161" s="303"/>
      <c r="G161" s="303"/>
      <c r="H161" s="303"/>
      <c r="I161" s="303"/>
      <c r="J161" s="303"/>
      <c r="K161" s="322"/>
    </row>
    <row r="162" spans="2:11" s="1" customFormat="1" ht="18.75" customHeight="1">
      <c r="B162" s="270"/>
      <c r="C162" s="273"/>
      <c r="D162" s="273"/>
      <c r="E162" s="273"/>
      <c r="F162" s="293"/>
      <c r="G162" s="273"/>
      <c r="H162" s="273"/>
      <c r="I162" s="273"/>
      <c r="J162" s="273"/>
      <c r="K162" s="270"/>
    </row>
    <row r="163" spans="2:11" s="1" customFormat="1" ht="18.75" customHeight="1">
      <c r="B163" s="270"/>
      <c r="C163" s="273"/>
      <c r="D163" s="273"/>
      <c r="E163" s="273"/>
      <c r="F163" s="293"/>
      <c r="G163" s="273"/>
      <c r="H163" s="273"/>
      <c r="I163" s="273"/>
      <c r="J163" s="273"/>
      <c r="K163" s="270"/>
    </row>
    <row r="164" spans="2:11" s="1" customFormat="1" ht="18.75" customHeight="1">
      <c r="B164" s="270"/>
      <c r="C164" s="273"/>
      <c r="D164" s="273"/>
      <c r="E164" s="273"/>
      <c r="F164" s="293"/>
      <c r="G164" s="273"/>
      <c r="H164" s="273"/>
      <c r="I164" s="273"/>
      <c r="J164" s="273"/>
      <c r="K164" s="270"/>
    </row>
    <row r="165" spans="2:11" s="1" customFormat="1" ht="18.75" customHeight="1">
      <c r="B165" s="270"/>
      <c r="C165" s="273"/>
      <c r="D165" s="273"/>
      <c r="E165" s="273"/>
      <c r="F165" s="293"/>
      <c r="G165" s="273"/>
      <c r="H165" s="273"/>
      <c r="I165" s="273"/>
      <c r="J165" s="273"/>
      <c r="K165" s="270"/>
    </row>
    <row r="166" spans="2:11" s="1" customFormat="1" ht="18.75" customHeight="1">
      <c r="B166" s="270"/>
      <c r="C166" s="273"/>
      <c r="D166" s="273"/>
      <c r="E166" s="273"/>
      <c r="F166" s="293"/>
      <c r="G166" s="273"/>
      <c r="H166" s="273"/>
      <c r="I166" s="273"/>
      <c r="J166" s="273"/>
      <c r="K166" s="270"/>
    </row>
    <row r="167" spans="2:11" s="1" customFormat="1" ht="18.75" customHeight="1">
      <c r="B167" s="270"/>
      <c r="C167" s="273"/>
      <c r="D167" s="273"/>
      <c r="E167" s="273"/>
      <c r="F167" s="293"/>
      <c r="G167" s="273"/>
      <c r="H167" s="273"/>
      <c r="I167" s="273"/>
      <c r="J167" s="273"/>
      <c r="K167" s="270"/>
    </row>
    <row r="168" spans="2:11" s="1" customFormat="1" ht="18.75" customHeight="1">
      <c r="B168" s="270"/>
      <c r="C168" s="273"/>
      <c r="D168" s="273"/>
      <c r="E168" s="273"/>
      <c r="F168" s="293"/>
      <c r="G168" s="273"/>
      <c r="H168" s="273"/>
      <c r="I168" s="273"/>
      <c r="J168" s="273"/>
      <c r="K168" s="270"/>
    </row>
    <row r="169" spans="2:11" s="1" customFormat="1" ht="18.75" customHeight="1">
      <c r="B169" s="280"/>
      <c r="C169" s="280"/>
      <c r="D169" s="280"/>
      <c r="E169" s="280"/>
      <c r="F169" s="280"/>
      <c r="G169" s="280"/>
      <c r="H169" s="280"/>
      <c r="I169" s="280"/>
      <c r="J169" s="280"/>
      <c r="K169" s="280"/>
    </row>
    <row r="170" spans="2:11" s="1" customFormat="1" ht="7.5" customHeight="1">
      <c r="B170" s="262"/>
      <c r="C170" s="263"/>
      <c r="D170" s="263"/>
      <c r="E170" s="263"/>
      <c r="F170" s="263"/>
      <c r="G170" s="263"/>
      <c r="H170" s="263"/>
      <c r="I170" s="263"/>
      <c r="J170" s="263"/>
      <c r="K170" s="264"/>
    </row>
    <row r="171" spans="2:11" s="1" customFormat="1" ht="45" customHeight="1">
      <c r="B171" s="265"/>
      <c r="C171" s="394" t="s">
        <v>2765</v>
      </c>
      <c r="D171" s="394"/>
      <c r="E171" s="394"/>
      <c r="F171" s="394"/>
      <c r="G171" s="394"/>
      <c r="H171" s="394"/>
      <c r="I171" s="394"/>
      <c r="J171" s="394"/>
      <c r="K171" s="266"/>
    </row>
    <row r="172" spans="2:11" s="1" customFormat="1" ht="17.25" customHeight="1">
      <c r="B172" s="265"/>
      <c r="C172" s="286" t="s">
        <v>2693</v>
      </c>
      <c r="D172" s="286"/>
      <c r="E172" s="286"/>
      <c r="F172" s="286" t="s">
        <v>2694</v>
      </c>
      <c r="G172" s="323"/>
      <c r="H172" s="324" t="s">
        <v>50</v>
      </c>
      <c r="I172" s="324" t="s">
        <v>53</v>
      </c>
      <c r="J172" s="286" t="s">
        <v>2695</v>
      </c>
      <c r="K172" s="266"/>
    </row>
    <row r="173" spans="2:11" s="1" customFormat="1" ht="17.25" customHeight="1">
      <c r="B173" s="267"/>
      <c r="C173" s="288" t="s">
        <v>2696</v>
      </c>
      <c r="D173" s="288"/>
      <c r="E173" s="288"/>
      <c r="F173" s="289" t="s">
        <v>2697</v>
      </c>
      <c r="G173" s="325"/>
      <c r="H173" s="326"/>
      <c r="I173" s="326"/>
      <c r="J173" s="288" t="s">
        <v>2698</v>
      </c>
      <c r="K173" s="268"/>
    </row>
    <row r="174" spans="2:11" s="1" customFormat="1" ht="5.25" customHeight="1">
      <c r="B174" s="294"/>
      <c r="C174" s="291"/>
      <c r="D174" s="291"/>
      <c r="E174" s="291"/>
      <c r="F174" s="291"/>
      <c r="G174" s="292"/>
      <c r="H174" s="291"/>
      <c r="I174" s="291"/>
      <c r="J174" s="291"/>
      <c r="K174" s="315"/>
    </row>
    <row r="175" spans="2:11" s="1" customFormat="1" ht="15" customHeight="1">
      <c r="B175" s="294"/>
      <c r="C175" s="273" t="s">
        <v>2702</v>
      </c>
      <c r="D175" s="273"/>
      <c r="E175" s="273"/>
      <c r="F175" s="293" t="s">
        <v>2699</v>
      </c>
      <c r="G175" s="273"/>
      <c r="H175" s="273" t="s">
        <v>2739</v>
      </c>
      <c r="I175" s="273" t="s">
        <v>2701</v>
      </c>
      <c r="J175" s="273">
        <v>120</v>
      </c>
      <c r="K175" s="315"/>
    </row>
    <row r="176" spans="2:11" s="1" customFormat="1" ht="15" customHeight="1">
      <c r="B176" s="294"/>
      <c r="C176" s="273" t="s">
        <v>2748</v>
      </c>
      <c r="D176" s="273"/>
      <c r="E176" s="273"/>
      <c r="F176" s="293" t="s">
        <v>2699</v>
      </c>
      <c r="G176" s="273"/>
      <c r="H176" s="273" t="s">
        <v>2749</v>
      </c>
      <c r="I176" s="273" t="s">
        <v>2701</v>
      </c>
      <c r="J176" s="273" t="s">
        <v>2750</v>
      </c>
      <c r="K176" s="315"/>
    </row>
    <row r="177" spans="2:11" s="1" customFormat="1" ht="15" customHeight="1">
      <c r="B177" s="294"/>
      <c r="C177" s="273" t="s">
        <v>84</v>
      </c>
      <c r="D177" s="273"/>
      <c r="E177" s="273"/>
      <c r="F177" s="293" t="s">
        <v>2699</v>
      </c>
      <c r="G177" s="273"/>
      <c r="H177" s="273" t="s">
        <v>2766</v>
      </c>
      <c r="I177" s="273" t="s">
        <v>2701</v>
      </c>
      <c r="J177" s="273" t="s">
        <v>2750</v>
      </c>
      <c r="K177" s="315"/>
    </row>
    <row r="178" spans="2:11" s="1" customFormat="1" ht="15" customHeight="1">
      <c r="B178" s="294"/>
      <c r="C178" s="273" t="s">
        <v>2704</v>
      </c>
      <c r="D178" s="273"/>
      <c r="E178" s="273"/>
      <c r="F178" s="293" t="s">
        <v>2705</v>
      </c>
      <c r="G178" s="273"/>
      <c r="H178" s="273" t="s">
        <v>2766</v>
      </c>
      <c r="I178" s="273" t="s">
        <v>2701</v>
      </c>
      <c r="J178" s="273">
        <v>50</v>
      </c>
      <c r="K178" s="315"/>
    </row>
    <row r="179" spans="2:11" s="1" customFormat="1" ht="15" customHeight="1">
      <c r="B179" s="294"/>
      <c r="C179" s="273" t="s">
        <v>2707</v>
      </c>
      <c r="D179" s="273"/>
      <c r="E179" s="273"/>
      <c r="F179" s="293" t="s">
        <v>2699</v>
      </c>
      <c r="G179" s="273"/>
      <c r="H179" s="273" t="s">
        <v>2766</v>
      </c>
      <c r="I179" s="273" t="s">
        <v>2709</v>
      </c>
      <c r="J179" s="273"/>
      <c r="K179" s="315"/>
    </row>
    <row r="180" spans="2:11" s="1" customFormat="1" ht="15" customHeight="1">
      <c r="B180" s="294"/>
      <c r="C180" s="273" t="s">
        <v>2718</v>
      </c>
      <c r="D180" s="273"/>
      <c r="E180" s="273"/>
      <c r="F180" s="293" t="s">
        <v>2705</v>
      </c>
      <c r="G180" s="273"/>
      <c r="H180" s="273" t="s">
        <v>2766</v>
      </c>
      <c r="I180" s="273" t="s">
        <v>2701</v>
      </c>
      <c r="J180" s="273">
        <v>50</v>
      </c>
      <c r="K180" s="315"/>
    </row>
    <row r="181" spans="2:11" s="1" customFormat="1" ht="15" customHeight="1">
      <c r="B181" s="294"/>
      <c r="C181" s="273" t="s">
        <v>2726</v>
      </c>
      <c r="D181" s="273"/>
      <c r="E181" s="273"/>
      <c r="F181" s="293" t="s">
        <v>2705</v>
      </c>
      <c r="G181" s="273"/>
      <c r="H181" s="273" t="s">
        <v>2766</v>
      </c>
      <c r="I181" s="273" t="s">
        <v>2701</v>
      </c>
      <c r="J181" s="273">
        <v>50</v>
      </c>
      <c r="K181" s="315"/>
    </row>
    <row r="182" spans="2:11" s="1" customFormat="1" ht="15" customHeight="1">
      <c r="B182" s="294"/>
      <c r="C182" s="273" t="s">
        <v>2724</v>
      </c>
      <c r="D182" s="273"/>
      <c r="E182" s="273"/>
      <c r="F182" s="293" t="s">
        <v>2705</v>
      </c>
      <c r="G182" s="273"/>
      <c r="H182" s="273" t="s">
        <v>2766</v>
      </c>
      <c r="I182" s="273" t="s">
        <v>2701</v>
      </c>
      <c r="J182" s="273">
        <v>50</v>
      </c>
      <c r="K182" s="315"/>
    </row>
    <row r="183" spans="2:11" s="1" customFormat="1" ht="15" customHeight="1">
      <c r="B183" s="294"/>
      <c r="C183" s="273" t="s">
        <v>139</v>
      </c>
      <c r="D183" s="273"/>
      <c r="E183" s="273"/>
      <c r="F183" s="293" t="s">
        <v>2699</v>
      </c>
      <c r="G183" s="273"/>
      <c r="H183" s="273" t="s">
        <v>2767</v>
      </c>
      <c r="I183" s="273" t="s">
        <v>2768</v>
      </c>
      <c r="J183" s="273"/>
      <c r="K183" s="315"/>
    </row>
    <row r="184" spans="2:11" s="1" customFormat="1" ht="15" customHeight="1">
      <c r="B184" s="294"/>
      <c r="C184" s="273" t="s">
        <v>53</v>
      </c>
      <c r="D184" s="273"/>
      <c r="E184" s="273"/>
      <c r="F184" s="293" t="s">
        <v>2699</v>
      </c>
      <c r="G184" s="273"/>
      <c r="H184" s="273" t="s">
        <v>2769</v>
      </c>
      <c r="I184" s="273" t="s">
        <v>2770</v>
      </c>
      <c r="J184" s="273">
        <v>1</v>
      </c>
      <c r="K184" s="315"/>
    </row>
    <row r="185" spans="2:11" s="1" customFormat="1" ht="15" customHeight="1">
      <c r="B185" s="294"/>
      <c r="C185" s="273" t="s">
        <v>49</v>
      </c>
      <c r="D185" s="273"/>
      <c r="E185" s="273"/>
      <c r="F185" s="293" t="s">
        <v>2699</v>
      </c>
      <c r="G185" s="273"/>
      <c r="H185" s="273" t="s">
        <v>2771</v>
      </c>
      <c r="I185" s="273" t="s">
        <v>2701</v>
      </c>
      <c r="J185" s="273">
        <v>20</v>
      </c>
      <c r="K185" s="315"/>
    </row>
    <row r="186" spans="2:11" s="1" customFormat="1" ht="15" customHeight="1">
      <c r="B186" s="294"/>
      <c r="C186" s="273" t="s">
        <v>50</v>
      </c>
      <c r="D186" s="273"/>
      <c r="E186" s="273"/>
      <c r="F186" s="293" t="s">
        <v>2699</v>
      </c>
      <c r="G186" s="273"/>
      <c r="H186" s="273" t="s">
        <v>2772</v>
      </c>
      <c r="I186" s="273" t="s">
        <v>2701</v>
      </c>
      <c r="J186" s="273">
        <v>255</v>
      </c>
      <c r="K186" s="315"/>
    </row>
    <row r="187" spans="2:11" s="1" customFormat="1" ht="15" customHeight="1">
      <c r="B187" s="294"/>
      <c r="C187" s="273" t="s">
        <v>140</v>
      </c>
      <c r="D187" s="273"/>
      <c r="E187" s="273"/>
      <c r="F187" s="293" t="s">
        <v>2699</v>
      </c>
      <c r="G187" s="273"/>
      <c r="H187" s="273" t="s">
        <v>2663</v>
      </c>
      <c r="I187" s="273" t="s">
        <v>2701</v>
      </c>
      <c r="J187" s="273">
        <v>10</v>
      </c>
      <c r="K187" s="315"/>
    </row>
    <row r="188" spans="2:11" s="1" customFormat="1" ht="15" customHeight="1">
      <c r="B188" s="294"/>
      <c r="C188" s="273" t="s">
        <v>141</v>
      </c>
      <c r="D188" s="273"/>
      <c r="E188" s="273"/>
      <c r="F188" s="293" t="s">
        <v>2699</v>
      </c>
      <c r="G188" s="273"/>
      <c r="H188" s="273" t="s">
        <v>2773</v>
      </c>
      <c r="I188" s="273" t="s">
        <v>2734</v>
      </c>
      <c r="J188" s="273"/>
      <c r="K188" s="315"/>
    </row>
    <row r="189" spans="2:11" s="1" customFormat="1" ht="15" customHeight="1">
      <c r="B189" s="294"/>
      <c r="C189" s="273" t="s">
        <v>2774</v>
      </c>
      <c r="D189" s="273"/>
      <c r="E189" s="273"/>
      <c r="F189" s="293" t="s">
        <v>2699</v>
      </c>
      <c r="G189" s="273"/>
      <c r="H189" s="273" t="s">
        <v>2775</v>
      </c>
      <c r="I189" s="273" t="s">
        <v>2734</v>
      </c>
      <c r="J189" s="273"/>
      <c r="K189" s="315"/>
    </row>
    <row r="190" spans="2:11" s="1" customFormat="1" ht="15" customHeight="1">
      <c r="B190" s="294"/>
      <c r="C190" s="273" t="s">
        <v>2763</v>
      </c>
      <c r="D190" s="273"/>
      <c r="E190" s="273"/>
      <c r="F190" s="293" t="s">
        <v>2699</v>
      </c>
      <c r="G190" s="273"/>
      <c r="H190" s="273" t="s">
        <v>2776</v>
      </c>
      <c r="I190" s="273" t="s">
        <v>2734</v>
      </c>
      <c r="J190" s="273"/>
      <c r="K190" s="315"/>
    </row>
    <row r="191" spans="2:11" s="1" customFormat="1" ht="15" customHeight="1">
      <c r="B191" s="294"/>
      <c r="C191" s="273" t="s">
        <v>143</v>
      </c>
      <c r="D191" s="273"/>
      <c r="E191" s="273"/>
      <c r="F191" s="293" t="s">
        <v>2705</v>
      </c>
      <c r="G191" s="273"/>
      <c r="H191" s="273" t="s">
        <v>2777</v>
      </c>
      <c r="I191" s="273" t="s">
        <v>2701</v>
      </c>
      <c r="J191" s="273">
        <v>50</v>
      </c>
      <c r="K191" s="315"/>
    </row>
    <row r="192" spans="2:11" s="1" customFormat="1" ht="15" customHeight="1">
      <c r="B192" s="294"/>
      <c r="C192" s="273" t="s">
        <v>2778</v>
      </c>
      <c r="D192" s="273"/>
      <c r="E192" s="273"/>
      <c r="F192" s="293" t="s">
        <v>2705</v>
      </c>
      <c r="G192" s="273"/>
      <c r="H192" s="273" t="s">
        <v>2779</v>
      </c>
      <c r="I192" s="273" t="s">
        <v>2780</v>
      </c>
      <c r="J192" s="273"/>
      <c r="K192" s="315"/>
    </row>
    <row r="193" spans="2:11" s="1" customFormat="1" ht="15" customHeight="1">
      <c r="B193" s="294"/>
      <c r="C193" s="273" t="s">
        <v>2781</v>
      </c>
      <c r="D193" s="273"/>
      <c r="E193" s="273"/>
      <c r="F193" s="293" t="s">
        <v>2705</v>
      </c>
      <c r="G193" s="273"/>
      <c r="H193" s="273" t="s">
        <v>2782</v>
      </c>
      <c r="I193" s="273" t="s">
        <v>2780</v>
      </c>
      <c r="J193" s="273"/>
      <c r="K193" s="315"/>
    </row>
    <row r="194" spans="2:11" s="1" customFormat="1" ht="15" customHeight="1">
      <c r="B194" s="294"/>
      <c r="C194" s="273" t="s">
        <v>2783</v>
      </c>
      <c r="D194" s="273"/>
      <c r="E194" s="273"/>
      <c r="F194" s="293" t="s">
        <v>2705</v>
      </c>
      <c r="G194" s="273"/>
      <c r="H194" s="273" t="s">
        <v>2784</v>
      </c>
      <c r="I194" s="273" t="s">
        <v>2780</v>
      </c>
      <c r="J194" s="273"/>
      <c r="K194" s="315"/>
    </row>
    <row r="195" spans="2:11" s="1" customFormat="1" ht="15" customHeight="1">
      <c r="B195" s="294"/>
      <c r="C195" s="327" t="s">
        <v>2785</v>
      </c>
      <c r="D195" s="273"/>
      <c r="E195" s="273"/>
      <c r="F195" s="293" t="s">
        <v>2705</v>
      </c>
      <c r="G195" s="273"/>
      <c r="H195" s="273" t="s">
        <v>2786</v>
      </c>
      <c r="I195" s="273" t="s">
        <v>2787</v>
      </c>
      <c r="J195" s="328" t="s">
        <v>2788</v>
      </c>
      <c r="K195" s="315"/>
    </row>
    <row r="196" spans="2:11" s="1" customFormat="1" ht="15" customHeight="1">
      <c r="B196" s="294"/>
      <c r="C196" s="279" t="s">
        <v>38</v>
      </c>
      <c r="D196" s="273"/>
      <c r="E196" s="273"/>
      <c r="F196" s="293" t="s">
        <v>2699</v>
      </c>
      <c r="G196" s="273"/>
      <c r="H196" s="270" t="s">
        <v>2789</v>
      </c>
      <c r="I196" s="273" t="s">
        <v>2790</v>
      </c>
      <c r="J196" s="273"/>
      <c r="K196" s="315"/>
    </row>
    <row r="197" spans="2:11" s="1" customFormat="1" ht="15" customHeight="1">
      <c r="B197" s="294"/>
      <c r="C197" s="279" t="s">
        <v>2791</v>
      </c>
      <c r="D197" s="273"/>
      <c r="E197" s="273"/>
      <c r="F197" s="293" t="s">
        <v>2699</v>
      </c>
      <c r="G197" s="273"/>
      <c r="H197" s="273" t="s">
        <v>2792</v>
      </c>
      <c r="I197" s="273" t="s">
        <v>2734</v>
      </c>
      <c r="J197" s="273"/>
      <c r="K197" s="315"/>
    </row>
    <row r="198" spans="2:11" s="1" customFormat="1" ht="15" customHeight="1">
      <c r="B198" s="294"/>
      <c r="C198" s="279" t="s">
        <v>2793</v>
      </c>
      <c r="D198" s="273"/>
      <c r="E198" s="273"/>
      <c r="F198" s="293" t="s">
        <v>2699</v>
      </c>
      <c r="G198" s="273"/>
      <c r="H198" s="273" t="s">
        <v>2794</v>
      </c>
      <c r="I198" s="273" t="s">
        <v>2734</v>
      </c>
      <c r="J198" s="273"/>
      <c r="K198" s="315"/>
    </row>
    <row r="199" spans="2:11" s="1" customFormat="1" ht="15" customHeight="1">
      <c r="B199" s="294"/>
      <c r="C199" s="279" t="s">
        <v>2795</v>
      </c>
      <c r="D199" s="273"/>
      <c r="E199" s="273"/>
      <c r="F199" s="293" t="s">
        <v>2705</v>
      </c>
      <c r="G199" s="273"/>
      <c r="H199" s="273" t="s">
        <v>2796</v>
      </c>
      <c r="I199" s="273" t="s">
        <v>2734</v>
      </c>
      <c r="J199" s="273"/>
      <c r="K199" s="315"/>
    </row>
    <row r="200" spans="2:11" s="1" customFormat="1" ht="15" customHeight="1">
      <c r="B200" s="321"/>
      <c r="C200" s="329"/>
      <c r="D200" s="303"/>
      <c r="E200" s="303"/>
      <c r="F200" s="303"/>
      <c r="G200" s="303"/>
      <c r="H200" s="303"/>
      <c r="I200" s="303"/>
      <c r="J200" s="303"/>
      <c r="K200" s="322"/>
    </row>
    <row r="201" spans="2:11" s="1" customFormat="1" ht="18.75" customHeight="1">
      <c r="B201" s="270"/>
      <c r="C201" s="273"/>
      <c r="D201" s="273"/>
      <c r="E201" s="273"/>
      <c r="F201" s="293"/>
      <c r="G201" s="273"/>
      <c r="H201" s="273"/>
      <c r="I201" s="273"/>
      <c r="J201" s="273"/>
      <c r="K201" s="270"/>
    </row>
    <row r="202" spans="2:11" s="1" customFormat="1" ht="18.75" customHeight="1">
      <c r="B202" s="280"/>
      <c r="C202" s="280"/>
      <c r="D202" s="280"/>
      <c r="E202" s="280"/>
      <c r="F202" s="280"/>
      <c r="G202" s="280"/>
      <c r="H202" s="280"/>
      <c r="I202" s="280"/>
      <c r="J202" s="280"/>
      <c r="K202" s="280"/>
    </row>
    <row r="203" spans="2:11" s="1" customFormat="1" ht="13.5">
      <c r="B203" s="262"/>
      <c r="C203" s="263"/>
      <c r="D203" s="263"/>
      <c r="E203" s="263"/>
      <c r="F203" s="263"/>
      <c r="G203" s="263"/>
      <c r="H203" s="263"/>
      <c r="I203" s="263"/>
      <c r="J203" s="263"/>
      <c r="K203" s="264"/>
    </row>
    <row r="204" spans="2:11" s="1" customFormat="1" ht="21" customHeight="1">
      <c r="B204" s="265"/>
      <c r="C204" s="394" t="s">
        <v>2797</v>
      </c>
      <c r="D204" s="394"/>
      <c r="E204" s="394"/>
      <c r="F204" s="394"/>
      <c r="G204" s="394"/>
      <c r="H204" s="394"/>
      <c r="I204" s="394"/>
      <c r="J204" s="394"/>
      <c r="K204" s="266"/>
    </row>
    <row r="205" spans="2:11" s="1" customFormat="1" ht="25.5" customHeight="1">
      <c r="B205" s="265"/>
      <c r="C205" s="330" t="s">
        <v>2798</v>
      </c>
      <c r="D205" s="330"/>
      <c r="E205" s="330"/>
      <c r="F205" s="330" t="s">
        <v>2799</v>
      </c>
      <c r="G205" s="331"/>
      <c r="H205" s="395" t="s">
        <v>2800</v>
      </c>
      <c r="I205" s="395"/>
      <c r="J205" s="395"/>
      <c r="K205" s="266"/>
    </row>
    <row r="206" spans="2:11" s="1" customFormat="1" ht="5.25" customHeight="1">
      <c r="B206" s="294"/>
      <c r="C206" s="291"/>
      <c r="D206" s="291"/>
      <c r="E206" s="291"/>
      <c r="F206" s="291"/>
      <c r="G206" s="273"/>
      <c r="H206" s="291"/>
      <c r="I206" s="291"/>
      <c r="J206" s="291"/>
      <c r="K206" s="315"/>
    </row>
    <row r="207" spans="2:11" s="1" customFormat="1" ht="15" customHeight="1">
      <c r="B207" s="294"/>
      <c r="C207" s="273" t="s">
        <v>2790</v>
      </c>
      <c r="D207" s="273"/>
      <c r="E207" s="273"/>
      <c r="F207" s="293" t="s">
        <v>39</v>
      </c>
      <c r="G207" s="273"/>
      <c r="H207" s="396" t="s">
        <v>2801</v>
      </c>
      <c r="I207" s="396"/>
      <c r="J207" s="396"/>
      <c r="K207" s="315"/>
    </row>
    <row r="208" spans="2:11" s="1" customFormat="1" ht="15" customHeight="1">
      <c r="B208" s="294"/>
      <c r="C208" s="300"/>
      <c r="D208" s="273"/>
      <c r="E208" s="273"/>
      <c r="F208" s="293" t="s">
        <v>40</v>
      </c>
      <c r="G208" s="273"/>
      <c r="H208" s="396" t="s">
        <v>2802</v>
      </c>
      <c r="I208" s="396"/>
      <c r="J208" s="396"/>
      <c r="K208" s="315"/>
    </row>
    <row r="209" spans="2:11" s="1" customFormat="1" ht="15" customHeight="1">
      <c r="B209" s="294"/>
      <c r="C209" s="300"/>
      <c r="D209" s="273"/>
      <c r="E209" s="273"/>
      <c r="F209" s="293" t="s">
        <v>43</v>
      </c>
      <c r="G209" s="273"/>
      <c r="H209" s="396" t="s">
        <v>2803</v>
      </c>
      <c r="I209" s="396"/>
      <c r="J209" s="396"/>
      <c r="K209" s="315"/>
    </row>
    <row r="210" spans="2:11" s="1" customFormat="1" ht="15" customHeight="1">
      <c r="B210" s="294"/>
      <c r="C210" s="273"/>
      <c r="D210" s="273"/>
      <c r="E210" s="273"/>
      <c r="F210" s="293" t="s">
        <v>41</v>
      </c>
      <c r="G210" s="273"/>
      <c r="H210" s="396" t="s">
        <v>2804</v>
      </c>
      <c r="I210" s="396"/>
      <c r="J210" s="396"/>
      <c r="K210" s="315"/>
    </row>
    <row r="211" spans="2:11" s="1" customFormat="1" ht="15" customHeight="1">
      <c r="B211" s="294"/>
      <c r="C211" s="273"/>
      <c r="D211" s="273"/>
      <c r="E211" s="273"/>
      <c r="F211" s="293" t="s">
        <v>42</v>
      </c>
      <c r="G211" s="273"/>
      <c r="H211" s="396" t="s">
        <v>2805</v>
      </c>
      <c r="I211" s="396"/>
      <c r="J211" s="396"/>
      <c r="K211" s="315"/>
    </row>
    <row r="212" spans="2:11" s="1" customFormat="1" ht="15" customHeight="1">
      <c r="B212" s="294"/>
      <c r="C212" s="273"/>
      <c r="D212" s="273"/>
      <c r="E212" s="273"/>
      <c r="F212" s="293"/>
      <c r="G212" s="273"/>
      <c r="H212" s="273"/>
      <c r="I212" s="273"/>
      <c r="J212" s="273"/>
      <c r="K212" s="315"/>
    </row>
    <row r="213" spans="2:11" s="1" customFormat="1" ht="15" customHeight="1">
      <c r="B213" s="294"/>
      <c r="C213" s="273" t="s">
        <v>2746</v>
      </c>
      <c r="D213" s="273"/>
      <c r="E213" s="273"/>
      <c r="F213" s="293" t="s">
        <v>75</v>
      </c>
      <c r="G213" s="273"/>
      <c r="H213" s="396" t="s">
        <v>2806</v>
      </c>
      <c r="I213" s="396"/>
      <c r="J213" s="396"/>
      <c r="K213" s="315"/>
    </row>
    <row r="214" spans="2:11" s="1" customFormat="1" ht="15" customHeight="1">
      <c r="B214" s="294"/>
      <c r="C214" s="300"/>
      <c r="D214" s="273"/>
      <c r="E214" s="273"/>
      <c r="F214" s="293" t="s">
        <v>2644</v>
      </c>
      <c r="G214" s="273"/>
      <c r="H214" s="396" t="s">
        <v>2645</v>
      </c>
      <c r="I214" s="396"/>
      <c r="J214" s="396"/>
      <c r="K214" s="315"/>
    </row>
    <row r="215" spans="2:11" s="1" customFormat="1" ht="15" customHeight="1">
      <c r="B215" s="294"/>
      <c r="C215" s="273"/>
      <c r="D215" s="273"/>
      <c r="E215" s="273"/>
      <c r="F215" s="293" t="s">
        <v>2642</v>
      </c>
      <c r="G215" s="273"/>
      <c r="H215" s="396" t="s">
        <v>2807</v>
      </c>
      <c r="I215" s="396"/>
      <c r="J215" s="396"/>
      <c r="K215" s="315"/>
    </row>
    <row r="216" spans="2:11" s="1" customFormat="1" ht="15" customHeight="1">
      <c r="B216" s="332"/>
      <c r="C216" s="300"/>
      <c r="D216" s="300"/>
      <c r="E216" s="300"/>
      <c r="F216" s="293" t="s">
        <v>2646</v>
      </c>
      <c r="G216" s="279"/>
      <c r="H216" s="397" t="s">
        <v>2647</v>
      </c>
      <c r="I216" s="397"/>
      <c r="J216" s="397"/>
      <c r="K216" s="333"/>
    </row>
    <row r="217" spans="2:11" s="1" customFormat="1" ht="15" customHeight="1">
      <c r="B217" s="332"/>
      <c r="C217" s="300"/>
      <c r="D217" s="300"/>
      <c r="E217" s="300"/>
      <c r="F217" s="293" t="s">
        <v>2575</v>
      </c>
      <c r="G217" s="279"/>
      <c r="H217" s="397" t="s">
        <v>2808</v>
      </c>
      <c r="I217" s="397"/>
      <c r="J217" s="397"/>
      <c r="K217" s="333"/>
    </row>
    <row r="218" spans="2:11" s="1" customFormat="1" ht="15" customHeight="1">
      <c r="B218" s="332"/>
      <c r="C218" s="300"/>
      <c r="D218" s="300"/>
      <c r="E218" s="300"/>
      <c r="F218" s="334"/>
      <c r="G218" s="279"/>
      <c r="H218" s="335"/>
      <c r="I218" s="335"/>
      <c r="J218" s="335"/>
      <c r="K218" s="333"/>
    </row>
    <row r="219" spans="2:11" s="1" customFormat="1" ht="15" customHeight="1">
      <c r="B219" s="332"/>
      <c r="C219" s="273" t="s">
        <v>2770</v>
      </c>
      <c r="D219" s="300"/>
      <c r="E219" s="300"/>
      <c r="F219" s="293">
        <v>1</v>
      </c>
      <c r="G219" s="279"/>
      <c r="H219" s="397" t="s">
        <v>2809</v>
      </c>
      <c r="I219" s="397"/>
      <c r="J219" s="397"/>
      <c r="K219" s="333"/>
    </row>
    <row r="220" spans="2:11" s="1" customFormat="1" ht="15" customHeight="1">
      <c r="B220" s="332"/>
      <c r="C220" s="300"/>
      <c r="D220" s="300"/>
      <c r="E220" s="300"/>
      <c r="F220" s="293">
        <v>2</v>
      </c>
      <c r="G220" s="279"/>
      <c r="H220" s="397" t="s">
        <v>2810</v>
      </c>
      <c r="I220" s="397"/>
      <c r="J220" s="397"/>
      <c r="K220" s="333"/>
    </row>
    <row r="221" spans="2:11" s="1" customFormat="1" ht="15" customHeight="1">
      <c r="B221" s="332"/>
      <c r="C221" s="300"/>
      <c r="D221" s="300"/>
      <c r="E221" s="300"/>
      <c r="F221" s="293">
        <v>3</v>
      </c>
      <c r="G221" s="279"/>
      <c r="H221" s="397" t="s">
        <v>2811</v>
      </c>
      <c r="I221" s="397"/>
      <c r="J221" s="397"/>
      <c r="K221" s="333"/>
    </row>
    <row r="222" spans="2:11" s="1" customFormat="1" ht="15" customHeight="1">
      <c r="B222" s="332"/>
      <c r="C222" s="300"/>
      <c r="D222" s="300"/>
      <c r="E222" s="300"/>
      <c r="F222" s="293">
        <v>4</v>
      </c>
      <c r="G222" s="279"/>
      <c r="H222" s="397" t="s">
        <v>2812</v>
      </c>
      <c r="I222" s="397"/>
      <c r="J222" s="397"/>
      <c r="K222" s="333"/>
    </row>
    <row r="223" spans="2:11" s="1" customFormat="1" ht="12.75" customHeight="1">
      <c r="B223" s="336"/>
      <c r="C223" s="337"/>
      <c r="D223" s="337"/>
      <c r="E223" s="337"/>
      <c r="F223" s="337"/>
      <c r="G223" s="337"/>
      <c r="H223" s="337"/>
      <c r="I223" s="337"/>
      <c r="J223" s="337"/>
      <c r="K223" s="33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77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2" customFormat="1" ht="12" customHeight="1">
      <c r="A8" s="35"/>
      <c r="B8" s="40"/>
      <c r="C8" s="35"/>
      <c r="D8" s="115" t="s">
        <v>108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5" t="s">
        <v>109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7" t="str">
        <f>'Rekapitulace zakázky'!E14</f>
        <v>Vyplň údaj</v>
      </c>
      <c r="F18" s="388"/>
      <c r="G18" s="388"/>
      <c r="H18" s="388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89" t="s">
        <v>19</v>
      </c>
      <c r="F27" s="389"/>
      <c r="G27" s="389"/>
      <c r="H27" s="38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ROUND(J103,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ROUND((SUM(BE103:BE540)),  2)</f>
        <v>0</v>
      </c>
      <c r="G33" s="35"/>
      <c r="H33" s="35"/>
      <c r="I33" s="132">
        <v>0.21</v>
      </c>
      <c r="J33" s="131">
        <f>ROUND(((SUM(BE103:BE540))*I33),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ROUND((SUM(BF103:BF540)),  2)</f>
        <v>0</v>
      </c>
      <c r="G34" s="35"/>
      <c r="H34" s="35"/>
      <c r="I34" s="132">
        <v>0.15</v>
      </c>
      <c r="J34" s="131">
        <f>ROUND(((SUM(BF103:BF540))*I34),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ROUND((SUM(BG103:BG540)),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ROUND((SUM(BH103:BH540)),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ROUND((SUM(BI103:BI540)),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0" t="str">
        <f>E7</f>
        <v>Šumperk ON - oprava VB</v>
      </c>
      <c r="F48" s="391"/>
      <c r="G48" s="391"/>
      <c r="H48" s="391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4" t="str">
        <f>E9</f>
        <v>SO01 - Stavební část</v>
      </c>
      <c r="F50" s="392"/>
      <c r="G50" s="392"/>
      <c r="H50" s="392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111</v>
      </c>
      <c r="D57" s="148"/>
      <c r="E57" s="148"/>
      <c r="F57" s="148"/>
      <c r="G57" s="148"/>
      <c r="H57" s="148"/>
      <c r="I57" s="149"/>
      <c r="J57" s="150" t="s">
        <v>112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J103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52"/>
      <c r="C60" s="153"/>
      <c r="D60" s="154" t="s">
        <v>114</v>
      </c>
      <c r="E60" s="155"/>
      <c r="F60" s="155"/>
      <c r="G60" s="155"/>
      <c r="H60" s="155"/>
      <c r="I60" s="156"/>
      <c r="J60" s="157">
        <f>J104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115</v>
      </c>
      <c r="E61" s="161"/>
      <c r="F61" s="161"/>
      <c r="G61" s="161"/>
      <c r="H61" s="161"/>
      <c r="I61" s="162"/>
      <c r="J61" s="163">
        <f>J105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116</v>
      </c>
      <c r="E62" s="161"/>
      <c r="F62" s="161"/>
      <c r="G62" s="161"/>
      <c r="H62" s="161"/>
      <c r="I62" s="162"/>
      <c r="J62" s="163">
        <f>J127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117</v>
      </c>
      <c r="E63" s="161"/>
      <c r="F63" s="161"/>
      <c r="G63" s="161"/>
      <c r="H63" s="161"/>
      <c r="I63" s="162"/>
      <c r="J63" s="163">
        <f>J132</f>
        <v>0</v>
      </c>
      <c r="K63" s="98"/>
      <c r="L63" s="164"/>
    </row>
    <row r="64" spans="1:47" s="10" customFormat="1" ht="19.899999999999999" customHeight="1">
      <c r="B64" s="159"/>
      <c r="C64" s="98"/>
      <c r="D64" s="160" t="s">
        <v>118</v>
      </c>
      <c r="E64" s="161"/>
      <c r="F64" s="161"/>
      <c r="G64" s="161"/>
      <c r="H64" s="161"/>
      <c r="I64" s="162"/>
      <c r="J64" s="163">
        <f>J162</f>
        <v>0</v>
      </c>
      <c r="K64" s="98"/>
      <c r="L64" s="164"/>
    </row>
    <row r="65" spans="2:12" s="10" customFormat="1" ht="19.899999999999999" customHeight="1">
      <c r="B65" s="159"/>
      <c r="C65" s="98"/>
      <c r="D65" s="160" t="s">
        <v>119</v>
      </c>
      <c r="E65" s="161"/>
      <c r="F65" s="161"/>
      <c r="G65" s="161"/>
      <c r="H65" s="161"/>
      <c r="I65" s="162"/>
      <c r="J65" s="163">
        <f>J165</f>
        <v>0</v>
      </c>
      <c r="K65" s="98"/>
      <c r="L65" s="164"/>
    </row>
    <row r="66" spans="2:12" s="10" customFormat="1" ht="19.899999999999999" customHeight="1">
      <c r="B66" s="159"/>
      <c r="C66" s="98"/>
      <c r="D66" s="160" t="s">
        <v>120</v>
      </c>
      <c r="E66" s="161"/>
      <c r="F66" s="161"/>
      <c r="G66" s="161"/>
      <c r="H66" s="161"/>
      <c r="I66" s="162"/>
      <c r="J66" s="163">
        <f>J209</f>
        <v>0</v>
      </c>
      <c r="K66" s="98"/>
      <c r="L66" s="164"/>
    </row>
    <row r="67" spans="2:12" s="10" customFormat="1" ht="19.899999999999999" customHeight="1">
      <c r="B67" s="159"/>
      <c r="C67" s="98"/>
      <c r="D67" s="160" t="s">
        <v>121</v>
      </c>
      <c r="E67" s="161"/>
      <c r="F67" s="161"/>
      <c r="G67" s="161"/>
      <c r="H67" s="161"/>
      <c r="I67" s="162"/>
      <c r="J67" s="163">
        <f>J215</f>
        <v>0</v>
      </c>
      <c r="K67" s="98"/>
      <c r="L67" s="164"/>
    </row>
    <row r="68" spans="2:12" s="10" customFormat="1" ht="19.899999999999999" customHeight="1">
      <c r="B68" s="159"/>
      <c r="C68" s="98"/>
      <c r="D68" s="160" t="s">
        <v>122</v>
      </c>
      <c r="E68" s="161"/>
      <c r="F68" s="161"/>
      <c r="G68" s="161"/>
      <c r="H68" s="161"/>
      <c r="I68" s="162"/>
      <c r="J68" s="163">
        <f>J281</f>
        <v>0</v>
      </c>
      <c r="K68" s="98"/>
      <c r="L68" s="164"/>
    </row>
    <row r="69" spans="2:12" s="10" customFormat="1" ht="19.899999999999999" customHeight="1">
      <c r="B69" s="159"/>
      <c r="C69" s="98"/>
      <c r="D69" s="160" t="s">
        <v>123</v>
      </c>
      <c r="E69" s="161"/>
      <c r="F69" s="161"/>
      <c r="G69" s="161"/>
      <c r="H69" s="161"/>
      <c r="I69" s="162"/>
      <c r="J69" s="163">
        <f>J290</f>
        <v>0</v>
      </c>
      <c r="K69" s="98"/>
      <c r="L69" s="164"/>
    </row>
    <row r="70" spans="2:12" s="9" customFormat="1" ht="24.95" customHeight="1">
      <c r="B70" s="152"/>
      <c r="C70" s="153"/>
      <c r="D70" s="154" t="s">
        <v>124</v>
      </c>
      <c r="E70" s="155"/>
      <c r="F70" s="155"/>
      <c r="G70" s="155"/>
      <c r="H70" s="155"/>
      <c r="I70" s="156"/>
      <c r="J70" s="157">
        <f>J292</f>
        <v>0</v>
      </c>
      <c r="K70" s="153"/>
      <c r="L70" s="158"/>
    </row>
    <row r="71" spans="2:12" s="10" customFormat="1" ht="19.899999999999999" customHeight="1">
      <c r="B71" s="159"/>
      <c r="C71" s="98"/>
      <c r="D71" s="160" t="s">
        <v>125</v>
      </c>
      <c r="E71" s="161"/>
      <c r="F71" s="161"/>
      <c r="G71" s="161"/>
      <c r="H71" s="161"/>
      <c r="I71" s="162"/>
      <c r="J71" s="163">
        <f>J293</f>
        <v>0</v>
      </c>
      <c r="K71" s="98"/>
      <c r="L71" s="164"/>
    </row>
    <row r="72" spans="2:12" s="10" customFormat="1" ht="19.899999999999999" customHeight="1">
      <c r="B72" s="159"/>
      <c r="C72" s="98"/>
      <c r="D72" s="160" t="s">
        <v>126</v>
      </c>
      <c r="E72" s="161"/>
      <c r="F72" s="161"/>
      <c r="G72" s="161"/>
      <c r="H72" s="161"/>
      <c r="I72" s="162"/>
      <c r="J72" s="163">
        <f>J316</f>
        <v>0</v>
      </c>
      <c r="K72" s="98"/>
      <c r="L72" s="164"/>
    </row>
    <row r="73" spans="2:12" s="10" customFormat="1" ht="19.899999999999999" customHeight="1">
      <c r="B73" s="159"/>
      <c r="C73" s="98"/>
      <c r="D73" s="160" t="s">
        <v>127</v>
      </c>
      <c r="E73" s="161"/>
      <c r="F73" s="161"/>
      <c r="G73" s="161"/>
      <c r="H73" s="161"/>
      <c r="I73" s="162"/>
      <c r="J73" s="163">
        <f>J332</f>
        <v>0</v>
      </c>
      <c r="K73" s="98"/>
      <c r="L73" s="164"/>
    </row>
    <row r="74" spans="2:12" s="10" customFormat="1" ht="19.899999999999999" customHeight="1">
      <c r="B74" s="159"/>
      <c r="C74" s="98"/>
      <c r="D74" s="160" t="s">
        <v>128</v>
      </c>
      <c r="E74" s="161"/>
      <c r="F74" s="161"/>
      <c r="G74" s="161"/>
      <c r="H74" s="161"/>
      <c r="I74" s="162"/>
      <c r="J74" s="163">
        <f>J343</f>
        <v>0</v>
      </c>
      <c r="K74" s="98"/>
      <c r="L74" s="164"/>
    </row>
    <row r="75" spans="2:12" s="10" customFormat="1" ht="19.899999999999999" customHeight="1">
      <c r="B75" s="159"/>
      <c r="C75" s="98"/>
      <c r="D75" s="160" t="s">
        <v>129</v>
      </c>
      <c r="E75" s="161"/>
      <c r="F75" s="161"/>
      <c r="G75" s="161"/>
      <c r="H75" s="161"/>
      <c r="I75" s="162"/>
      <c r="J75" s="163">
        <f>J371</f>
        <v>0</v>
      </c>
      <c r="K75" s="98"/>
      <c r="L75" s="164"/>
    </row>
    <row r="76" spans="2:12" s="10" customFormat="1" ht="19.899999999999999" customHeight="1">
      <c r="B76" s="159"/>
      <c r="C76" s="98"/>
      <c r="D76" s="160" t="s">
        <v>130</v>
      </c>
      <c r="E76" s="161"/>
      <c r="F76" s="161"/>
      <c r="G76" s="161"/>
      <c r="H76" s="161"/>
      <c r="I76" s="162"/>
      <c r="J76" s="163">
        <f>J381</f>
        <v>0</v>
      </c>
      <c r="K76" s="98"/>
      <c r="L76" s="164"/>
    </row>
    <row r="77" spans="2:12" s="10" customFormat="1" ht="19.899999999999999" customHeight="1">
      <c r="B77" s="159"/>
      <c r="C77" s="98"/>
      <c r="D77" s="160" t="s">
        <v>131</v>
      </c>
      <c r="E77" s="161"/>
      <c r="F77" s="161"/>
      <c r="G77" s="161"/>
      <c r="H77" s="161"/>
      <c r="I77" s="162"/>
      <c r="J77" s="163">
        <f>J398</f>
        <v>0</v>
      </c>
      <c r="K77" s="98"/>
      <c r="L77" s="164"/>
    </row>
    <row r="78" spans="2:12" s="10" customFormat="1" ht="19.899999999999999" customHeight="1">
      <c r="B78" s="159"/>
      <c r="C78" s="98"/>
      <c r="D78" s="160" t="s">
        <v>132</v>
      </c>
      <c r="E78" s="161"/>
      <c r="F78" s="161"/>
      <c r="G78" s="161"/>
      <c r="H78" s="161"/>
      <c r="I78" s="162"/>
      <c r="J78" s="163">
        <f>J402</f>
        <v>0</v>
      </c>
      <c r="K78" s="98"/>
      <c r="L78" s="164"/>
    </row>
    <row r="79" spans="2:12" s="10" customFormat="1" ht="19.899999999999999" customHeight="1">
      <c r="B79" s="159"/>
      <c r="C79" s="98"/>
      <c r="D79" s="160" t="s">
        <v>133</v>
      </c>
      <c r="E79" s="161"/>
      <c r="F79" s="161"/>
      <c r="G79" s="161"/>
      <c r="H79" s="161"/>
      <c r="I79" s="162"/>
      <c r="J79" s="163">
        <f>J435</f>
        <v>0</v>
      </c>
      <c r="K79" s="98"/>
      <c r="L79" s="164"/>
    </row>
    <row r="80" spans="2:12" s="10" customFormat="1" ht="19.899999999999999" customHeight="1">
      <c r="B80" s="159"/>
      <c r="C80" s="98"/>
      <c r="D80" s="160" t="s">
        <v>134</v>
      </c>
      <c r="E80" s="161"/>
      <c r="F80" s="161"/>
      <c r="G80" s="161"/>
      <c r="H80" s="161"/>
      <c r="I80" s="162"/>
      <c r="J80" s="163">
        <f>J456</f>
        <v>0</v>
      </c>
      <c r="K80" s="98"/>
      <c r="L80" s="164"/>
    </row>
    <row r="81" spans="1:31" s="10" customFormat="1" ht="19.899999999999999" customHeight="1">
      <c r="B81" s="159"/>
      <c r="C81" s="98"/>
      <c r="D81" s="160" t="s">
        <v>135</v>
      </c>
      <c r="E81" s="161"/>
      <c r="F81" s="161"/>
      <c r="G81" s="161"/>
      <c r="H81" s="161"/>
      <c r="I81" s="162"/>
      <c r="J81" s="163">
        <f>J463</f>
        <v>0</v>
      </c>
      <c r="K81" s="98"/>
      <c r="L81" s="164"/>
    </row>
    <row r="82" spans="1:31" s="9" customFormat="1" ht="24.95" customHeight="1">
      <c r="B82" s="152"/>
      <c r="C82" s="153"/>
      <c r="D82" s="154" t="s">
        <v>136</v>
      </c>
      <c r="E82" s="155"/>
      <c r="F82" s="155"/>
      <c r="G82" s="155"/>
      <c r="H82" s="155"/>
      <c r="I82" s="156"/>
      <c r="J82" s="157">
        <f>J528</f>
        <v>0</v>
      </c>
      <c r="K82" s="153"/>
      <c r="L82" s="158"/>
    </row>
    <row r="83" spans="1:31" s="10" customFormat="1" ht="19.899999999999999" customHeight="1">
      <c r="B83" s="159"/>
      <c r="C83" s="98"/>
      <c r="D83" s="160" t="s">
        <v>137</v>
      </c>
      <c r="E83" s="161"/>
      <c r="F83" s="161"/>
      <c r="G83" s="161"/>
      <c r="H83" s="161"/>
      <c r="I83" s="162"/>
      <c r="J83" s="163">
        <f>J529</f>
        <v>0</v>
      </c>
      <c r="K83" s="98"/>
      <c r="L83" s="164"/>
    </row>
    <row r="84" spans="1:31" s="2" customFormat="1" ht="21.75" customHeight="1">
      <c r="A84" s="35"/>
      <c r="B84" s="36"/>
      <c r="C84" s="37"/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6.95" customHeight="1">
      <c r="A85" s="35"/>
      <c r="B85" s="48"/>
      <c r="C85" s="49"/>
      <c r="D85" s="49"/>
      <c r="E85" s="49"/>
      <c r="F85" s="49"/>
      <c r="G85" s="49"/>
      <c r="H85" s="49"/>
      <c r="I85" s="143"/>
      <c r="J85" s="49"/>
      <c r="K85" s="49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9" spans="1:31" s="2" customFormat="1" ht="6.95" customHeight="1">
      <c r="A89" s="35"/>
      <c r="B89" s="50"/>
      <c r="C89" s="51"/>
      <c r="D89" s="51"/>
      <c r="E89" s="51"/>
      <c r="F89" s="51"/>
      <c r="G89" s="51"/>
      <c r="H89" s="51"/>
      <c r="I89" s="146"/>
      <c r="J89" s="51"/>
      <c r="K89" s="51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24.95" customHeight="1">
      <c r="A90" s="35"/>
      <c r="B90" s="36"/>
      <c r="C90" s="24" t="s">
        <v>138</v>
      </c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30" t="s">
        <v>16</v>
      </c>
      <c r="D92" s="37"/>
      <c r="E92" s="37"/>
      <c r="F92" s="37"/>
      <c r="G92" s="37"/>
      <c r="H92" s="37"/>
      <c r="I92" s="116"/>
      <c r="J92" s="37"/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6.5" customHeight="1">
      <c r="A93" s="35"/>
      <c r="B93" s="36"/>
      <c r="C93" s="37"/>
      <c r="D93" s="37"/>
      <c r="E93" s="390" t="str">
        <f>E7</f>
        <v>Šumperk ON - oprava VB</v>
      </c>
      <c r="F93" s="391"/>
      <c r="G93" s="391"/>
      <c r="H93" s="391"/>
      <c r="I93" s="116"/>
      <c r="J93" s="37"/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2" customHeight="1">
      <c r="A94" s="35"/>
      <c r="B94" s="36"/>
      <c r="C94" s="30" t="s">
        <v>108</v>
      </c>
      <c r="D94" s="37"/>
      <c r="E94" s="37"/>
      <c r="F94" s="37"/>
      <c r="G94" s="37"/>
      <c r="H94" s="37"/>
      <c r="I94" s="116"/>
      <c r="J94" s="37"/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6.5" customHeight="1">
      <c r="A95" s="35"/>
      <c r="B95" s="36"/>
      <c r="C95" s="37"/>
      <c r="D95" s="37"/>
      <c r="E95" s="344" t="str">
        <f>E9</f>
        <v>SO01 - Stavební část</v>
      </c>
      <c r="F95" s="392"/>
      <c r="G95" s="392"/>
      <c r="H95" s="392"/>
      <c r="I95" s="116"/>
      <c r="J95" s="37"/>
      <c r="K95" s="37"/>
      <c r="L95" s="11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6.95" customHeight="1">
      <c r="A96" s="35"/>
      <c r="B96" s="36"/>
      <c r="C96" s="37"/>
      <c r="D96" s="37"/>
      <c r="E96" s="37"/>
      <c r="F96" s="37"/>
      <c r="G96" s="37"/>
      <c r="H96" s="37"/>
      <c r="I96" s="116"/>
      <c r="J96" s="37"/>
      <c r="K96" s="37"/>
      <c r="L96" s="11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2" customHeight="1">
      <c r="A97" s="35"/>
      <c r="B97" s="36"/>
      <c r="C97" s="30" t="s">
        <v>21</v>
      </c>
      <c r="D97" s="37"/>
      <c r="E97" s="37"/>
      <c r="F97" s="28" t="str">
        <f>F12</f>
        <v xml:space="preserve"> </v>
      </c>
      <c r="G97" s="37"/>
      <c r="H97" s="37"/>
      <c r="I97" s="118" t="s">
        <v>23</v>
      </c>
      <c r="J97" s="60">
        <f>IF(J12="","",J12)</f>
        <v>0</v>
      </c>
      <c r="K97" s="37"/>
      <c r="L97" s="11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6.95" customHeight="1">
      <c r="A98" s="35"/>
      <c r="B98" s="36"/>
      <c r="C98" s="37"/>
      <c r="D98" s="37"/>
      <c r="E98" s="37"/>
      <c r="F98" s="37"/>
      <c r="G98" s="37"/>
      <c r="H98" s="37"/>
      <c r="I98" s="116"/>
      <c r="J98" s="37"/>
      <c r="K98" s="37"/>
      <c r="L98" s="117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15.2" customHeight="1">
      <c r="A99" s="35"/>
      <c r="B99" s="36"/>
      <c r="C99" s="30" t="s">
        <v>24</v>
      </c>
      <c r="D99" s="37"/>
      <c r="E99" s="37"/>
      <c r="F99" s="28" t="str">
        <f>E15</f>
        <v xml:space="preserve"> </v>
      </c>
      <c r="G99" s="37"/>
      <c r="H99" s="37"/>
      <c r="I99" s="118" t="s">
        <v>29</v>
      </c>
      <c r="J99" s="33" t="str">
        <f>E21</f>
        <v xml:space="preserve"> </v>
      </c>
      <c r="K99" s="37"/>
      <c r="L99" s="117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5.2" customHeight="1">
      <c r="A100" s="35"/>
      <c r="B100" s="36"/>
      <c r="C100" s="30" t="s">
        <v>27</v>
      </c>
      <c r="D100" s="37"/>
      <c r="E100" s="37"/>
      <c r="F100" s="28" t="str">
        <f>IF(E18="","",E18)</f>
        <v>Vyplň údaj</v>
      </c>
      <c r="G100" s="37"/>
      <c r="H100" s="37"/>
      <c r="I100" s="118" t="s">
        <v>31</v>
      </c>
      <c r="J100" s="33" t="str">
        <f>E24</f>
        <v xml:space="preserve"> </v>
      </c>
      <c r="K100" s="37"/>
      <c r="L100" s="117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10.35" customHeight="1">
      <c r="A101" s="35"/>
      <c r="B101" s="36"/>
      <c r="C101" s="37"/>
      <c r="D101" s="37"/>
      <c r="E101" s="37"/>
      <c r="F101" s="37"/>
      <c r="G101" s="37"/>
      <c r="H101" s="37"/>
      <c r="I101" s="116"/>
      <c r="J101" s="37"/>
      <c r="K101" s="37"/>
      <c r="L101" s="117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11" customFormat="1" ht="29.25" customHeight="1">
      <c r="A102" s="165"/>
      <c r="B102" s="166"/>
      <c r="C102" s="167" t="s">
        <v>139</v>
      </c>
      <c r="D102" s="168" t="s">
        <v>53</v>
      </c>
      <c r="E102" s="168" t="s">
        <v>49</v>
      </c>
      <c r="F102" s="168" t="s">
        <v>50</v>
      </c>
      <c r="G102" s="168" t="s">
        <v>140</v>
      </c>
      <c r="H102" s="168" t="s">
        <v>141</v>
      </c>
      <c r="I102" s="169" t="s">
        <v>142</v>
      </c>
      <c r="J102" s="168" t="s">
        <v>112</v>
      </c>
      <c r="K102" s="170" t="s">
        <v>143</v>
      </c>
      <c r="L102" s="171"/>
      <c r="M102" s="69" t="s">
        <v>19</v>
      </c>
      <c r="N102" s="70" t="s">
        <v>38</v>
      </c>
      <c r="O102" s="70" t="s">
        <v>144</v>
      </c>
      <c r="P102" s="70" t="s">
        <v>145</v>
      </c>
      <c r="Q102" s="70" t="s">
        <v>146</v>
      </c>
      <c r="R102" s="70" t="s">
        <v>147</v>
      </c>
      <c r="S102" s="70" t="s">
        <v>148</v>
      </c>
      <c r="T102" s="71" t="s">
        <v>149</v>
      </c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</row>
    <row r="103" spans="1:65" s="2" customFormat="1" ht="22.9" customHeight="1">
      <c r="A103" s="35"/>
      <c r="B103" s="36"/>
      <c r="C103" s="76" t="s">
        <v>150</v>
      </c>
      <c r="D103" s="37"/>
      <c r="E103" s="37"/>
      <c r="F103" s="37"/>
      <c r="G103" s="37"/>
      <c r="H103" s="37"/>
      <c r="I103" s="116"/>
      <c r="J103" s="172">
        <f>BK103</f>
        <v>0</v>
      </c>
      <c r="K103" s="37"/>
      <c r="L103" s="40"/>
      <c r="M103" s="72"/>
      <c r="N103" s="173"/>
      <c r="O103" s="73"/>
      <c r="P103" s="174">
        <f>P104+P292+P528</f>
        <v>0</v>
      </c>
      <c r="Q103" s="73"/>
      <c r="R103" s="174">
        <f>R104+R292+R528</f>
        <v>67.598310692789994</v>
      </c>
      <c r="S103" s="73"/>
      <c r="T103" s="175">
        <f>T104+T292+T528</f>
        <v>49.166199580000004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67</v>
      </c>
      <c r="AU103" s="18" t="s">
        <v>113</v>
      </c>
      <c r="BK103" s="176">
        <f>BK104+BK292+BK528</f>
        <v>0</v>
      </c>
    </row>
    <row r="104" spans="1:65" s="12" customFormat="1" ht="25.9" customHeight="1">
      <c r="B104" s="177"/>
      <c r="C104" s="178"/>
      <c r="D104" s="179" t="s">
        <v>67</v>
      </c>
      <c r="E104" s="180" t="s">
        <v>151</v>
      </c>
      <c r="F104" s="180" t="s">
        <v>152</v>
      </c>
      <c r="G104" s="178"/>
      <c r="H104" s="178"/>
      <c r="I104" s="181"/>
      <c r="J104" s="182">
        <f>BK104</f>
        <v>0</v>
      </c>
      <c r="K104" s="178"/>
      <c r="L104" s="183"/>
      <c r="M104" s="184"/>
      <c r="N104" s="185"/>
      <c r="O104" s="185"/>
      <c r="P104" s="186">
        <f>P105+P127+P132+P162+P165+P209+P215+P281+P290</f>
        <v>0</v>
      </c>
      <c r="Q104" s="185"/>
      <c r="R104" s="186">
        <f>R105+R127+R132+R162+R165+R209+R215+R281+R290</f>
        <v>43.350777394499993</v>
      </c>
      <c r="S104" s="185"/>
      <c r="T104" s="187">
        <f>T105+T127+T132+T162+T165+T209+T215+T281+T290</f>
        <v>41.567815000000003</v>
      </c>
      <c r="AR104" s="188" t="s">
        <v>76</v>
      </c>
      <c r="AT104" s="189" t="s">
        <v>67</v>
      </c>
      <c r="AU104" s="189" t="s">
        <v>68</v>
      </c>
      <c r="AY104" s="188" t="s">
        <v>153</v>
      </c>
      <c r="BK104" s="190">
        <f>BK105+BK127+BK132+BK162+BK165+BK209+BK215+BK281+BK290</f>
        <v>0</v>
      </c>
    </row>
    <row r="105" spans="1:65" s="12" customFormat="1" ht="22.9" customHeight="1">
      <c r="B105" s="177"/>
      <c r="C105" s="178"/>
      <c r="D105" s="179" t="s">
        <v>67</v>
      </c>
      <c r="E105" s="191" t="s">
        <v>76</v>
      </c>
      <c r="F105" s="191" t="s">
        <v>154</v>
      </c>
      <c r="G105" s="178"/>
      <c r="H105" s="178"/>
      <c r="I105" s="181"/>
      <c r="J105" s="192">
        <f>BK105</f>
        <v>0</v>
      </c>
      <c r="K105" s="178"/>
      <c r="L105" s="183"/>
      <c r="M105" s="184"/>
      <c r="N105" s="185"/>
      <c r="O105" s="185"/>
      <c r="P105" s="186">
        <f>SUM(P106:P126)</f>
        <v>0</v>
      </c>
      <c r="Q105" s="185"/>
      <c r="R105" s="186">
        <f>SUM(R106:R126)</f>
        <v>0</v>
      </c>
      <c r="S105" s="185"/>
      <c r="T105" s="187">
        <f>SUM(T106:T126)</f>
        <v>11.477640000000001</v>
      </c>
      <c r="AR105" s="188" t="s">
        <v>76</v>
      </c>
      <c r="AT105" s="189" t="s">
        <v>67</v>
      </c>
      <c r="AU105" s="189" t="s">
        <v>76</v>
      </c>
      <c r="AY105" s="188" t="s">
        <v>153</v>
      </c>
      <c r="BK105" s="190">
        <f>SUM(BK106:BK126)</f>
        <v>0</v>
      </c>
    </row>
    <row r="106" spans="1:65" s="2" customFormat="1" ht="55.5" customHeight="1">
      <c r="A106" s="35"/>
      <c r="B106" s="36"/>
      <c r="C106" s="193" t="s">
        <v>76</v>
      </c>
      <c r="D106" s="193" t="s">
        <v>155</v>
      </c>
      <c r="E106" s="194" t="s">
        <v>156</v>
      </c>
      <c r="F106" s="195" t="s">
        <v>157</v>
      </c>
      <c r="G106" s="196" t="s">
        <v>158</v>
      </c>
      <c r="H106" s="197">
        <v>12.784000000000001</v>
      </c>
      <c r="I106" s="198"/>
      <c r="J106" s="199">
        <f>ROUND(I106*H106,2)</f>
        <v>0</v>
      </c>
      <c r="K106" s="195" t="s">
        <v>159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0.23499999999999999</v>
      </c>
      <c r="T106" s="203">
        <f>S106*H106</f>
        <v>3.0042399999999998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160</v>
      </c>
      <c r="AT106" s="204" t="s">
        <v>155</v>
      </c>
      <c r="AU106" s="204" t="s">
        <v>78</v>
      </c>
      <c r="AY106" s="18" t="s">
        <v>153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160</v>
      </c>
      <c r="BM106" s="204" t="s">
        <v>161</v>
      </c>
    </row>
    <row r="107" spans="1:65" s="13" customFormat="1" ht="11.25">
      <c r="B107" s="206"/>
      <c r="C107" s="207"/>
      <c r="D107" s="208" t="s">
        <v>162</v>
      </c>
      <c r="E107" s="209" t="s">
        <v>19</v>
      </c>
      <c r="F107" s="210" t="s">
        <v>163</v>
      </c>
      <c r="G107" s="207"/>
      <c r="H107" s="209" t="s">
        <v>19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162</v>
      </c>
      <c r="AU107" s="216" t="s">
        <v>78</v>
      </c>
      <c r="AV107" s="13" t="s">
        <v>76</v>
      </c>
      <c r="AW107" s="13" t="s">
        <v>30</v>
      </c>
      <c r="AX107" s="13" t="s">
        <v>68</v>
      </c>
      <c r="AY107" s="216" t="s">
        <v>153</v>
      </c>
    </row>
    <row r="108" spans="1:65" s="14" customFormat="1" ht="11.25">
      <c r="B108" s="217"/>
      <c r="C108" s="218"/>
      <c r="D108" s="208" t="s">
        <v>162</v>
      </c>
      <c r="E108" s="219" t="s">
        <v>19</v>
      </c>
      <c r="F108" s="220" t="s">
        <v>164</v>
      </c>
      <c r="G108" s="218"/>
      <c r="H108" s="221">
        <v>12.784000000000001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162</v>
      </c>
      <c r="AU108" s="227" t="s">
        <v>78</v>
      </c>
      <c r="AV108" s="14" t="s">
        <v>78</v>
      </c>
      <c r="AW108" s="14" t="s">
        <v>30</v>
      </c>
      <c r="AX108" s="14" t="s">
        <v>76</v>
      </c>
      <c r="AY108" s="227" t="s">
        <v>153</v>
      </c>
    </row>
    <row r="109" spans="1:65" s="2" customFormat="1" ht="55.5" customHeight="1">
      <c r="A109" s="35"/>
      <c r="B109" s="36"/>
      <c r="C109" s="193" t="s">
        <v>78</v>
      </c>
      <c r="D109" s="193" t="s">
        <v>155</v>
      </c>
      <c r="E109" s="194" t="s">
        <v>165</v>
      </c>
      <c r="F109" s="195" t="s">
        <v>166</v>
      </c>
      <c r="G109" s="196" t="s">
        <v>158</v>
      </c>
      <c r="H109" s="197">
        <v>32.590000000000003</v>
      </c>
      <c r="I109" s="198"/>
      <c r="J109" s="199">
        <f>ROUND(I109*H109,2)</f>
        <v>0</v>
      </c>
      <c r="K109" s="195" t="s">
        <v>159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0.26</v>
      </c>
      <c r="T109" s="203">
        <f>S109*H109</f>
        <v>8.4734000000000016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160</v>
      </c>
      <c r="AT109" s="204" t="s">
        <v>155</v>
      </c>
      <c r="AU109" s="204" t="s">
        <v>78</v>
      </c>
      <c r="AY109" s="18" t="s">
        <v>153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160</v>
      </c>
      <c r="BM109" s="204" t="s">
        <v>167</v>
      </c>
    </row>
    <row r="110" spans="1:65" s="13" customFormat="1" ht="11.25">
      <c r="B110" s="206"/>
      <c r="C110" s="207"/>
      <c r="D110" s="208" t="s">
        <v>162</v>
      </c>
      <c r="E110" s="209" t="s">
        <v>19</v>
      </c>
      <c r="F110" s="210" t="s">
        <v>168</v>
      </c>
      <c r="G110" s="207"/>
      <c r="H110" s="209" t="s">
        <v>19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162</v>
      </c>
      <c r="AU110" s="216" t="s">
        <v>78</v>
      </c>
      <c r="AV110" s="13" t="s">
        <v>76</v>
      </c>
      <c r="AW110" s="13" t="s">
        <v>30</v>
      </c>
      <c r="AX110" s="13" t="s">
        <v>68</v>
      </c>
      <c r="AY110" s="216" t="s">
        <v>153</v>
      </c>
    </row>
    <row r="111" spans="1:65" s="14" customFormat="1" ht="11.25">
      <c r="B111" s="217"/>
      <c r="C111" s="218"/>
      <c r="D111" s="208" t="s">
        <v>162</v>
      </c>
      <c r="E111" s="219" t="s">
        <v>19</v>
      </c>
      <c r="F111" s="220" t="s">
        <v>169</v>
      </c>
      <c r="G111" s="218"/>
      <c r="H111" s="221">
        <v>14.39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162</v>
      </c>
      <c r="AU111" s="227" t="s">
        <v>78</v>
      </c>
      <c r="AV111" s="14" t="s">
        <v>78</v>
      </c>
      <c r="AW111" s="14" t="s">
        <v>30</v>
      </c>
      <c r="AX111" s="14" t="s">
        <v>68</v>
      </c>
      <c r="AY111" s="227" t="s">
        <v>153</v>
      </c>
    </row>
    <row r="112" spans="1:65" s="13" customFormat="1" ht="11.25">
      <c r="B112" s="206"/>
      <c r="C112" s="207"/>
      <c r="D112" s="208" t="s">
        <v>162</v>
      </c>
      <c r="E112" s="209" t="s">
        <v>19</v>
      </c>
      <c r="F112" s="210" t="s">
        <v>170</v>
      </c>
      <c r="G112" s="207"/>
      <c r="H112" s="209" t="s">
        <v>19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162</v>
      </c>
      <c r="AU112" s="216" t="s">
        <v>78</v>
      </c>
      <c r="AV112" s="13" t="s">
        <v>76</v>
      </c>
      <c r="AW112" s="13" t="s">
        <v>30</v>
      </c>
      <c r="AX112" s="13" t="s">
        <v>68</v>
      </c>
      <c r="AY112" s="216" t="s">
        <v>153</v>
      </c>
    </row>
    <row r="113" spans="1:65" s="14" customFormat="1" ht="11.25">
      <c r="B113" s="217"/>
      <c r="C113" s="218"/>
      <c r="D113" s="208" t="s">
        <v>162</v>
      </c>
      <c r="E113" s="219" t="s">
        <v>19</v>
      </c>
      <c r="F113" s="220" t="s">
        <v>171</v>
      </c>
      <c r="G113" s="218"/>
      <c r="H113" s="221">
        <v>1.4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162</v>
      </c>
      <c r="AU113" s="227" t="s">
        <v>78</v>
      </c>
      <c r="AV113" s="14" t="s">
        <v>78</v>
      </c>
      <c r="AW113" s="14" t="s">
        <v>30</v>
      </c>
      <c r="AX113" s="14" t="s">
        <v>68</v>
      </c>
      <c r="AY113" s="227" t="s">
        <v>153</v>
      </c>
    </row>
    <row r="114" spans="1:65" s="13" customFormat="1" ht="11.25">
      <c r="B114" s="206"/>
      <c r="C114" s="207"/>
      <c r="D114" s="208" t="s">
        <v>162</v>
      </c>
      <c r="E114" s="209" t="s">
        <v>19</v>
      </c>
      <c r="F114" s="210" t="s">
        <v>172</v>
      </c>
      <c r="G114" s="207"/>
      <c r="H114" s="209" t="s">
        <v>19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162</v>
      </c>
      <c r="AU114" s="216" t="s">
        <v>78</v>
      </c>
      <c r="AV114" s="13" t="s">
        <v>76</v>
      </c>
      <c r="AW114" s="13" t="s">
        <v>30</v>
      </c>
      <c r="AX114" s="13" t="s">
        <v>68</v>
      </c>
      <c r="AY114" s="216" t="s">
        <v>153</v>
      </c>
    </row>
    <row r="115" spans="1:65" s="14" customFormat="1" ht="11.25">
      <c r="B115" s="217"/>
      <c r="C115" s="218"/>
      <c r="D115" s="208" t="s">
        <v>162</v>
      </c>
      <c r="E115" s="219" t="s">
        <v>19</v>
      </c>
      <c r="F115" s="220" t="s">
        <v>173</v>
      </c>
      <c r="G115" s="218"/>
      <c r="H115" s="221">
        <v>16.8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162</v>
      </c>
      <c r="AU115" s="227" t="s">
        <v>78</v>
      </c>
      <c r="AV115" s="14" t="s">
        <v>78</v>
      </c>
      <c r="AW115" s="14" t="s">
        <v>30</v>
      </c>
      <c r="AX115" s="14" t="s">
        <v>68</v>
      </c>
      <c r="AY115" s="227" t="s">
        <v>153</v>
      </c>
    </row>
    <row r="116" spans="1:65" s="15" customFormat="1" ht="11.25">
      <c r="B116" s="228"/>
      <c r="C116" s="229"/>
      <c r="D116" s="208" t="s">
        <v>162</v>
      </c>
      <c r="E116" s="230" t="s">
        <v>19</v>
      </c>
      <c r="F116" s="231" t="s">
        <v>174</v>
      </c>
      <c r="G116" s="229"/>
      <c r="H116" s="232">
        <v>32.590000000000003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162</v>
      </c>
      <c r="AU116" s="238" t="s">
        <v>78</v>
      </c>
      <c r="AV116" s="15" t="s">
        <v>160</v>
      </c>
      <c r="AW116" s="15" t="s">
        <v>30</v>
      </c>
      <c r="AX116" s="15" t="s">
        <v>76</v>
      </c>
      <c r="AY116" s="238" t="s">
        <v>153</v>
      </c>
    </row>
    <row r="117" spans="1:65" s="2" customFormat="1" ht="44.25" customHeight="1">
      <c r="A117" s="35"/>
      <c r="B117" s="36"/>
      <c r="C117" s="193" t="s">
        <v>175</v>
      </c>
      <c r="D117" s="193" t="s">
        <v>155</v>
      </c>
      <c r="E117" s="194" t="s">
        <v>176</v>
      </c>
      <c r="F117" s="195" t="s">
        <v>177</v>
      </c>
      <c r="G117" s="196" t="s">
        <v>178</v>
      </c>
      <c r="H117" s="197">
        <v>18.62</v>
      </c>
      <c r="I117" s="198"/>
      <c r="J117" s="199">
        <f>ROUND(I117*H117,2)</f>
        <v>0</v>
      </c>
      <c r="K117" s="195" t="s">
        <v>159</v>
      </c>
      <c r="L117" s="40"/>
      <c r="M117" s="200" t="s">
        <v>19</v>
      </c>
      <c r="N117" s="201" t="s">
        <v>39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160</v>
      </c>
      <c r="AT117" s="204" t="s">
        <v>155</v>
      </c>
      <c r="AU117" s="204" t="s">
        <v>78</v>
      </c>
      <c r="AY117" s="18" t="s">
        <v>153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76</v>
      </c>
      <c r="BK117" s="205">
        <f>ROUND(I117*H117,2)</f>
        <v>0</v>
      </c>
      <c r="BL117" s="18" t="s">
        <v>160</v>
      </c>
      <c r="BM117" s="204" t="s">
        <v>179</v>
      </c>
    </row>
    <row r="118" spans="1:65" s="13" customFormat="1" ht="11.25">
      <c r="B118" s="206"/>
      <c r="C118" s="207"/>
      <c r="D118" s="208" t="s">
        <v>162</v>
      </c>
      <c r="E118" s="209" t="s">
        <v>19</v>
      </c>
      <c r="F118" s="210" t="s">
        <v>170</v>
      </c>
      <c r="G118" s="207"/>
      <c r="H118" s="209" t="s">
        <v>19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162</v>
      </c>
      <c r="AU118" s="216" t="s">
        <v>78</v>
      </c>
      <c r="AV118" s="13" t="s">
        <v>76</v>
      </c>
      <c r="AW118" s="13" t="s">
        <v>30</v>
      </c>
      <c r="AX118" s="13" t="s">
        <v>68</v>
      </c>
      <c r="AY118" s="216" t="s">
        <v>153</v>
      </c>
    </row>
    <row r="119" spans="1:65" s="14" customFormat="1" ht="11.25">
      <c r="B119" s="217"/>
      <c r="C119" s="218"/>
      <c r="D119" s="208" t="s">
        <v>162</v>
      </c>
      <c r="E119" s="219" t="s">
        <v>19</v>
      </c>
      <c r="F119" s="220" t="s">
        <v>180</v>
      </c>
      <c r="G119" s="218"/>
      <c r="H119" s="221">
        <v>0.42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162</v>
      </c>
      <c r="AU119" s="227" t="s">
        <v>78</v>
      </c>
      <c r="AV119" s="14" t="s">
        <v>78</v>
      </c>
      <c r="AW119" s="14" t="s">
        <v>30</v>
      </c>
      <c r="AX119" s="14" t="s">
        <v>68</v>
      </c>
      <c r="AY119" s="227" t="s">
        <v>153</v>
      </c>
    </row>
    <row r="120" spans="1:65" s="13" customFormat="1" ht="11.25">
      <c r="B120" s="206"/>
      <c r="C120" s="207"/>
      <c r="D120" s="208" t="s">
        <v>162</v>
      </c>
      <c r="E120" s="209" t="s">
        <v>19</v>
      </c>
      <c r="F120" s="210" t="s">
        <v>172</v>
      </c>
      <c r="G120" s="207"/>
      <c r="H120" s="209" t="s">
        <v>19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162</v>
      </c>
      <c r="AU120" s="216" t="s">
        <v>78</v>
      </c>
      <c r="AV120" s="13" t="s">
        <v>76</v>
      </c>
      <c r="AW120" s="13" t="s">
        <v>30</v>
      </c>
      <c r="AX120" s="13" t="s">
        <v>68</v>
      </c>
      <c r="AY120" s="216" t="s">
        <v>153</v>
      </c>
    </row>
    <row r="121" spans="1:65" s="14" customFormat="1" ht="11.25">
      <c r="B121" s="217"/>
      <c r="C121" s="218"/>
      <c r="D121" s="208" t="s">
        <v>162</v>
      </c>
      <c r="E121" s="219" t="s">
        <v>19</v>
      </c>
      <c r="F121" s="220" t="s">
        <v>181</v>
      </c>
      <c r="G121" s="218"/>
      <c r="H121" s="221">
        <v>18.2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162</v>
      </c>
      <c r="AU121" s="227" t="s">
        <v>78</v>
      </c>
      <c r="AV121" s="14" t="s">
        <v>78</v>
      </c>
      <c r="AW121" s="14" t="s">
        <v>30</v>
      </c>
      <c r="AX121" s="14" t="s">
        <v>68</v>
      </c>
      <c r="AY121" s="227" t="s">
        <v>153</v>
      </c>
    </row>
    <row r="122" spans="1:65" s="15" customFormat="1" ht="11.25">
      <c r="B122" s="228"/>
      <c r="C122" s="229"/>
      <c r="D122" s="208" t="s">
        <v>162</v>
      </c>
      <c r="E122" s="230" t="s">
        <v>19</v>
      </c>
      <c r="F122" s="231" t="s">
        <v>174</v>
      </c>
      <c r="G122" s="229"/>
      <c r="H122" s="232">
        <v>18.62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162</v>
      </c>
      <c r="AU122" s="238" t="s">
        <v>78</v>
      </c>
      <c r="AV122" s="15" t="s">
        <v>160</v>
      </c>
      <c r="AW122" s="15" t="s">
        <v>30</v>
      </c>
      <c r="AX122" s="15" t="s">
        <v>76</v>
      </c>
      <c r="AY122" s="238" t="s">
        <v>153</v>
      </c>
    </row>
    <row r="123" spans="1:65" s="2" customFormat="1" ht="33" customHeight="1">
      <c r="A123" s="35"/>
      <c r="B123" s="36"/>
      <c r="C123" s="193" t="s">
        <v>160</v>
      </c>
      <c r="D123" s="193" t="s">
        <v>155</v>
      </c>
      <c r="E123" s="194" t="s">
        <v>182</v>
      </c>
      <c r="F123" s="195" t="s">
        <v>183</v>
      </c>
      <c r="G123" s="196" t="s">
        <v>178</v>
      </c>
      <c r="H123" s="197">
        <v>18.2</v>
      </c>
      <c r="I123" s="198"/>
      <c r="J123" s="199">
        <f>ROUND(I123*H123,2)</f>
        <v>0</v>
      </c>
      <c r="K123" s="195" t="s">
        <v>159</v>
      </c>
      <c r="L123" s="40"/>
      <c r="M123" s="200" t="s">
        <v>19</v>
      </c>
      <c r="N123" s="201" t="s">
        <v>39</v>
      </c>
      <c r="O123" s="65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160</v>
      </c>
      <c r="AT123" s="204" t="s">
        <v>155</v>
      </c>
      <c r="AU123" s="204" t="s">
        <v>78</v>
      </c>
      <c r="AY123" s="18" t="s">
        <v>153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76</v>
      </c>
      <c r="BK123" s="205">
        <f>ROUND(I123*H123,2)</f>
        <v>0</v>
      </c>
      <c r="BL123" s="18" t="s">
        <v>160</v>
      </c>
      <c r="BM123" s="204" t="s">
        <v>184</v>
      </c>
    </row>
    <row r="124" spans="1:65" s="13" customFormat="1" ht="11.25">
      <c r="B124" s="206"/>
      <c r="C124" s="207"/>
      <c r="D124" s="208" t="s">
        <v>162</v>
      </c>
      <c r="E124" s="209" t="s">
        <v>19</v>
      </c>
      <c r="F124" s="210" t="s">
        <v>172</v>
      </c>
      <c r="G124" s="207"/>
      <c r="H124" s="209" t="s">
        <v>19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162</v>
      </c>
      <c r="AU124" s="216" t="s">
        <v>78</v>
      </c>
      <c r="AV124" s="13" t="s">
        <v>76</v>
      </c>
      <c r="AW124" s="13" t="s">
        <v>30</v>
      </c>
      <c r="AX124" s="13" t="s">
        <v>68</v>
      </c>
      <c r="AY124" s="216" t="s">
        <v>153</v>
      </c>
    </row>
    <row r="125" spans="1:65" s="14" customFormat="1" ht="11.25">
      <c r="B125" s="217"/>
      <c r="C125" s="218"/>
      <c r="D125" s="208" t="s">
        <v>162</v>
      </c>
      <c r="E125" s="219" t="s">
        <v>19</v>
      </c>
      <c r="F125" s="220" t="s">
        <v>181</v>
      </c>
      <c r="G125" s="218"/>
      <c r="H125" s="221">
        <v>18.2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162</v>
      </c>
      <c r="AU125" s="227" t="s">
        <v>78</v>
      </c>
      <c r="AV125" s="14" t="s">
        <v>78</v>
      </c>
      <c r="AW125" s="14" t="s">
        <v>30</v>
      </c>
      <c r="AX125" s="14" t="s">
        <v>68</v>
      </c>
      <c r="AY125" s="227" t="s">
        <v>153</v>
      </c>
    </row>
    <row r="126" spans="1:65" s="15" customFormat="1" ht="11.25">
      <c r="B126" s="228"/>
      <c r="C126" s="229"/>
      <c r="D126" s="208" t="s">
        <v>162</v>
      </c>
      <c r="E126" s="230" t="s">
        <v>19</v>
      </c>
      <c r="F126" s="231" t="s">
        <v>174</v>
      </c>
      <c r="G126" s="229"/>
      <c r="H126" s="232">
        <v>18.2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162</v>
      </c>
      <c r="AU126" s="238" t="s">
        <v>78</v>
      </c>
      <c r="AV126" s="15" t="s">
        <v>160</v>
      </c>
      <c r="AW126" s="15" t="s">
        <v>30</v>
      </c>
      <c r="AX126" s="15" t="s">
        <v>76</v>
      </c>
      <c r="AY126" s="238" t="s">
        <v>153</v>
      </c>
    </row>
    <row r="127" spans="1:65" s="12" customFormat="1" ht="22.9" customHeight="1">
      <c r="B127" s="177"/>
      <c r="C127" s="178"/>
      <c r="D127" s="179" t="s">
        <v>67</v>
      </c>
      <c r="E127" s="191" t="s">
        <v>78</v>
      </c>
      <c r="F127" s="191" t="s">
        <v>185</v>
      </c>
      <c r="G127" s="178"/>
      <c r="H127" s="178"/>
      <c r="I127" s="181"/>
      <c r="J127" s="192">
        <f>BK127</f>
        <v>0</v>
      </c>
      <c r="K127" s="178"/>
      <c r="L127" s="183"/>
      <c r="M127" s="184"/>
      <c r="N127" s="185"/>
      <c r="O127" s="185"/>
      <c r="P127" s="186">
        <f>SUM(P128:P131)</f>
        <v>0</v>
      </c>
      <c r="Q127" s="185"/>
      <c r="R127" s="186">
        <f>SUM(R128:R131)</f>
        <v>17.3365679375</v>
      </c>
      <c r="S127" s="185"/>
      <c r="T127" s="187">
        <f>SUM(T128:T131)</f>
        <v>0</v>
      </c>
      <c r="AR127" s="188" t="s">
        <v>76</v>
      </c>
      <c r="AT127" s="189" t="s">
        <v>67</v>
      </c>
      <c r="AU127" s="189" t="s">
        <v>76</v>
      </c>
      <c r="AY127" s="188" t="s">
        <v>153</v>
      </c>
      <c r="BK127" s="190">
        <f>SUM(BK128:BK131)</f>
        <v>0</v>
      </c>
    </row>
    <row r="128" spans="1:65" s="2" customFormat="1" ht="33" customHeight="1">
      <c r="A128" s="35"/>
      <c r="B128" s="36"/>
      <c r="C128" s="193" t="s">
        <v>186</v>
      </c>
      <c r="D128" s="193" t="s">
        <v>155</v>
      </c>
      <c r="E128" s="194" t="s">
        <v>187</v>
      </c>
      <c r="F128" s="195" t="s">
        <v>188</v>
      </c>
      <c r="G128" s="196" t="s">
        <v>158</v>
      </c>
      <c r="H128" s="197">
        <v>18.125</v>
      </c>
      <c r="I128" s="198"/>
      <c r="J128" s="199">
        <f>ROUND(I128*H128,2)</f>
        <v>0</v>
      </c>
      <c r="K128" s="195" t="s">
        <v>159</v>
      </c>
      <c r="L128" s="40"/>
      <c r="M128" s="200" t="s">
        <v>19</v>
      </c>
      <c r="N128" s="201" t="s">
        <v>39</v>
      </c>
      <c r="O128" s="65"/>
      <c r="P128" s="202">
        <f>O128*H128</f>
        <v>0</v>
      </c>
      <c r="Q128" s="202">
        <v>0.95650029999999997</v>
      </c>
      <c r="R128" s="202">
        <f>Q128*H128</f>
        <v>17.3365679375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160</v>
      </c>
      <c r="AT128" s="204" t="s">
        <v>155</v>
      </c>
      <c r="AU128" s="204" t="s">
        <v>78</v>
      </c>
      <c r="AY128" s="18" t="s">
        <v>153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76</v>
      </c>
      <c r="BK128" s="205">
        <f>ROUND(I128*H128,2)</f>
        <v>0</v>
      </c>
      <c r="BL128" s="18" t="s">
        <v>160</v>
      </c>
      <c r="BM128" s="204" t="s">
        <v>189</v>
      </c>
    </row>
    <row r="129" spans="1:65" s="13" customFormat="1" ht="11.25">
      <c r="B129" s="206"/>
      <c r="C129" s="207"/>
      <c r="D129" s="208" t="s">
        <v>162</v>
      </c>
      <c r="E129" s="209" t="s">
        <v>19</v>
      </c>
      <c r="F129" s="210" t="s">
        <v>190</v>
      </c>
      <c r="G129" s="207"/>
      <c r="H129" s="209" t="s">
        <v>19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162</v>
      </c>
      <c r="AU129" s="216" t="s">
        <v>78</v>
      </c>
      <c r="AV129" s="13" t="s">
        <v>76</v>
      </c>
      <c r="AW129" s="13" t="s">
        <v>30</v>
      </c>
      <c r="AX129" s="13" t="s">
        <v>68</v>
      </c>
      <c r="AY129" s="216" t="s">
        <v>153</v>
      </c>
    </row>
    <row r="130" spans="1:65" s="14" customFormat="1" ht="11.25">
      <c r="B130" s="217"/>
      <c r="C130" s="218"/>
      <c r="D130" s="208" t="s">
        <v>162</v>
      </c>
      <c r="E130" s="219" t="s">
        <v>19</v>
      </c>
      <c r="F130" s="220" t="s">
        <v>191</v>
      </c>
      <c r="G130" s="218"/>
      <c r="H130" s="221">
        <v>18.125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162</v>
      </c>
      <c r="AU130" s="227" t="s">
        <v>78</v>
      </c>
      <c r="AV130" s="14" t="s">
        <v>78</v>
      </c>
      <c r="AW130" s="14" t="s">
        <v>30</v>
      </c>
      <c r="AX130" s="14" t="s">
        <v>68</v>
      </c>
      <c r="AY130" s="227" t="s">
        <v>153</v>
      </c>
    </row>
    <row r="131" spans="1:65" s="15" customFormat="1" ht="11.25">
      <c r="B131" s="228"/>
      <c r="C131" s="229"/>
      <c r="D131" s="208" t="s">
        <v>162</v>
      </c>
      <c r="E131" s="230" t="s">
        <v>19</v>
      </c>
      <c r="F131" s="231" t="s">
        <v>174</v>
      </c>
      <c r="G131" s="229"/>
      <c r="H131" s="232">
        <v>18.125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162</v>
      </c>
      <c r="AU131" s="238" t="s">
        <v>78</v>
      </c>
      <c r="AV131" s="15" t="s">
        <v>160</v>
      </c>
      <c r="AW131" s="15" t="s">
        <v>30</v>
      </c>
      <c r="AX131" s="15" t="s">
        <v>76</v>
      </c>
      <c r="AY131" s="238" t="s">
        <v>153</v>
      </c>
    </row>
    <row r="132" spans="1:65" s="12" customFormat="1" ht="22.9" customHeight="1">
      <c r="B132" s="177"/>
      <c r="C132" s="178"/>
      <c r="D132" s="179" t="s">
        <v>67</v>
      </c>
      <c r="E132" s="191" t="s">
        <v>175</v>
      </c>
      <c r="F132" s="191" t="s">
        <v>192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SUM(P133:P161)</f>
        <v>0</v>
      </c>
      <c r="Q132" s="185"/>
      <c r="R132" s="186">
        <f>SUM(R133:R161)</f>
        <v>10.415340953000001</v>
      </c>
      <c r="S132" s="185"/>
      <c r="T132" s="187">
        <f>SUM(T133:T161)</f>
        <v>0</v>
      </c>
      <c r="AR132" s="188" t="s">
        <v>76</v>
      </c>
      <c r="AT132" s="189" t="s">
        <v>67</v>
      </c>
      <c r="AU132" s="189" t="s">
        <v>76</v>
      </c>
      <c r="AY132" s="188" t="s">
        <v>153</v>
      </c>
      <c r="BK132" s="190">
        <f>SUM(BK133:BK161)</f>
        <v>0</v>
      </c>
    </row>
    <row r="133" spans="1:65" s="2" customFormat="1" ht="21.75" customHeight="1">
      <c r="A133" s="35"/>
      <c r="B133" s="36"/>
      <c r="C133" s="193" t="s">
        <v>193</v>
      </c>
      <c r="D133" s="193" t="s">
        <v>155</v>
      </c>
      <c r="E133" s="194" t="s">
        <v>194</v>
      </c>
      <c r="F133" s="195" t="s">
        <v>195</v>
      </c>
      <c r="G133" s="196" t="s">
        <v>196</v>
      </c>
      <c r="H133" s="197">
        <v>10</v>
      </c>
      <c r="I133" s="198"/>
      <c r="J133" s="199">
        <f>ROUND(I133*H133,2)</f>
        <v>0</v>
      </c>
      <c r="K133" s="195" t="s">
        <v>159</v>
      </c>
      <c r="L133" s="40"/>
      <c r="M133" s="200" t="s">
        <v>19</v>
      </c>
      <c r="N133" s="201" t="s">
        <v>39</v>
      </c>
      <c r="O133" s="65"/>
      <c r="P133" s="202">
        <f>O133*H133</f>
        <v>0</v>
      </c>
      <c r="Q133" s="202">
        <v>0.28977000000000003</v>
      </c>
      <c r="R133" s="202">
        <f>Q133*H133</f>
        <v>2.8977000000000004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160</v>
      </c>
      <c r="AT133" s="204" t="s">
        <v>155</v>
      </c>
      <c r="AU133" s="204" t="s">
        <v>78</v>
      </c>
      <c r="AY133" s="18" t="s">
        <v>153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76</v>
      </c>
      <c r="BK133" s="205">
        <f>ROUND(I133*H133,2)</f>
        <v>0</v>
      </c>
      <c r="BL133" s="18" t="s">
        <v>160</v>
      </c>
      <c r="BM133" s="204" t="s">
        <v>197</v>
      </c>
    </row>
    <row r="134" spans="1:65" s="13" customFormat="1" ht="11.25">
      <c r="B134" s="206"/>
      <c r="C134" s="207"/>
      <c r="D134" s="208" t="s">
        <v>162</v>
      </c>
      <c r="E134" s="209" t="s">
        <v>19</v>
      </c>
      <c r="F134" s="210" t="s">
        <v>198</v>
      </c>
      <c r="G134" s="207"/>
      <c r="H134" s="209" t="s">
        <v>19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162</v>
      </c>
      <c r="AU134" s="216" t="s">
        <v>78</v>
      </c>
      <c r="AV134" s="13" t="s">
        <v>76</v>
      </c>
      <c r="AW134" s="13" t="s">
        <v>30</v>
      </c>
      <c r="AX134" s="13" t="s">
        <v>68</v>
      </c>
      <c r="AY134" s="216" t="s">
        <v>153</v>
      </c>
    </row>
    <row r="135" spans="1:65" s="14" customFormat="1" ht="11.25">
      <c r="B135" s="217"/>
      <c r="C135" s="218"/>
      <c r="D135" s="208" t="s">
        <v>162</v>
      </c>
      <c r="E135" s="219" t="s">
        <v>19</v>
      </c>
      <c r="F135" s="220" t="s">
        <v>160</v>
      </c>
      <c r="G135" s="218"/>
      <c r="H135" s="221">
        <v>4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162</v>
      </c>
      <c r="AU135" s="227" t="s">
        <v>78</v>
      </c>
      <c r="AV135" s="14" t="s">
        <v>78</v>
      </c>
      <c r="AW135" s="14" t="s">
        <v>30</v>
      </c>
      <c r="AX135" s="14" t="s">
        <v>68</v>
      </c>
      <c r="AY135" s="227" t="s">
        <v>153</v>
      </c>
    </row>
    <row r="136" spans="1:65" s="13" customFormat="1" ht="11.25">
      <c r="B136" s="206"/>
      <c r="C136" s="207"/>
      <c r="D136" s="208" t="s">
        <v>162</v>
      </c>
      <c r="E136" s="209" t="s">
        <v>19</v>
      </c>
      <c r="F136" s="210" t="s">
        <v>199</v>
      </c>
      <c r="G136" s="207"/>
      <c r="H136" s="209" t="s">
        <v>19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162</v>
      </c>
      <c r="AU136" s="216" t="s">
        <v>78</v>
      </c>
      <c r="AV136" s="13" t="s">
        <v>76</v>
      </c>
      <c r="AW136" s="13" t="s">
        <v>30</v>
      </c>
      <c r="AX136" s="13" t="s">
        <v>68</v>
      </c>
      <c r="AY136" s="216" t="s">
        <v>153</v>
      </c>
    </row>
    <row r="137" spans="1:65" s="14" customFormat="1" ht="11.25">
      <c r="B137" s="217"/>
      <c r="C137" s="218"/>
      <c r="D137" s="208" t="s">
        <v>162</v>
      </c>
      <c r="E137" s="219" t="s">
        <v>19</v>
      </c>
      <c r="F137" s="220" t="s">
        <v>175</v>
      </c>
      <c r="G137" s="218"/>
      <c r="H137" s="221">
        <v>3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162</v>
      </c>
      <c r="AU137" s="227" t="s">
        <v>78</v>
      </c>
      <c r="AV137" s="14" t="s">
        <v>78</v>
      </c>
      <c r="AW137" s="14" t="s">
        <v>30</v>
      </c>
      <c r="AX137" s="14" t="s">
        <v>68</v>
      </c>
      <c r="AY137" s="227" t="s">
        <v>153</v>
      </c>
    </row>
    <row r="138" spans="1:65" s="13" customFormat="1" ht="11.25">
      <c r="B138" s="206"/>
      <c r="C138" s="207"/>
      <c r="D138" s="208" t="s">
        <v>162</v>
      </c>
      <c r="E138" s="209" t="s">
        <v>19</v>
      </c>
      <c r="F138" s="210" t="s">
        <v>200</v>
      </c>
      <c r="G138" s="207"/>
      <c r="H138" s="209" t="s">
        <v>19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162</v>
      </c>
      <c r="AU138" s="216" t="s">
        <v>78</v>
      </c>
      <c r="AV138" s="13" t="s">
        <v>76</v>
      </c>
      <c r="AW138" s="13" t="s">
        <v>30</v>
      </c>
      <c r="AX138" s="13" t="s">
        <v>68</v>
      </c>
      <c r="AY138" s="216" t="s">
        <v>153</v>
      </c>
    </row>
    <row r="139" spans="1:65" s="14" customFormat="1" ht="11.25">
      <c r="B139" s="217"/>
      <c r="C139" s="218"/>
      <c r="D139" s="208" t="s">
        <v>162</v>
      </c>
      <c r="E139" s="219" t="s">
        <v>19</v>
      </c>
      <c r="F139" s="220" t="s">
        <v>175</v>
      </c>
      <c r="G139" s="218"/>
      <c r="H139" s="221">
        <v>3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162</v>
      </c>
      <c r="AU139" s="227" t="s">
        <v>78</v>
      </c>
      <c r="AV139" s="14" t="s">
        <v>78</v>
      </c>
      <c r="AW139" s="14" t="s">
        <v>30</v>
      </c>
      <c r="AX139" s="14" t="s">
        <v>68</v>
      </c>
      <c r="AY139" s="227" t="s">
        <v>153</v>
      </c>
    </row>
    <row r="140" spans="1:65" s="15" customFormat="1" ht="11.25">
      <c r="B140" s="228"/>
      <c r="C140" s="229"/>
      <c r="D140" s="208" t="s">
        <v>162</v>
      </c>
      <c r="E140" s="230" t="s">
        <v>19</v>
      </c>
      <c r="F140" s="231" t="s">
        <v>174</v>
      </c>
      <c r="G140" s="229"/>
      <c r="H140" s="232">
        <v>10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162</v>
      </c>
      <c r="AU140" s="238" t="s">
        <v>78</v>
      </c>
      <c r="AV140" s="15" t="s">
        <v>160</v>
      </c>
      <c r="AW140" s="15" t="s">
        <v>30</v>
      </c>
      <c r="AX140" s="15" t="s">
        <v>76</v>
      </c>
      <c r="AY140" s="238" t="s">
        <v>153</v>
      </c>
    </row>
    <row r="141" spans="1:65" s="2" customFormat="1" ht="21.75" customHeight="1">
      <c r="A141" s="35"/>
      <c r="B141" s="36"/>
      <c r="C141" s="193" t="s">
        <v>201</v>
      </c>
      <c r="D141" s="193" t="s">
        <v>155</v>
      </c>
      <c r="E141" s="194" t="s">
        <v>202</v>
      </c>
      <c r="F141" s="195" t="s">
        <v>203</v>
      </c>
      <c r="G141" s="196" t="s">
        <v>196</v>
      </c>
      <c r="H141" s="197">
        <v>12</v>
      </c>
      <c r="I141" s="198"/>
      <c r="J141" s="199">
        <f>ROUND(I141*H141,2)</f>
        <v>0</v>
      </c>
      <c r="K141" s="195" t="s">
        <v>159</v>
      </c>
      <c r="L141" s="40"/>
      <c r="M141" s="200" t="s">
        <v>19</v>
      </c>
      <c r="N141" s="201" t="s">
        <v>39</v>
      </c>
      <c r="O141" s="65"/>
      <c r="P141" s="202">
        <f>O141*H141</f>
        <v>0</v>
      </c>
      <c r="Q141" s="202">
        <v>0.38750000000000001</v>
      </c>
      <c r="R141" s="202">
        <f>Q141*H141</f>
        <v>4.6500000000000004</v>
      </c>
      <c r="S141" s="202">
        <v>0</v>
      </c>
      <c r="T141" s="20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160</v>
      </c>
      <c r="AT141" s="204" t="s">
        <v>155</v>
      </c>
      <c r="AU141" s="204" t="s">
        <v>78</v>
      </c>
      <c r="AY141" s="18" t="s">
        <v>153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76</v>
      </c>
      <c r="BK141" s="205">
        <f>ROUND(I141*H141,2)</f>
        <v>0</v>
      </c>
      <c r="BL141" s="18" t="s">
        <v>160</v>
      </c>
      <c r="BM141" s="204" t="s">
        <v>204</v>
      </c>
    </row>
    <row r="142" spans="1:65" s="13" customFormat="1" ht="11.25">
      <c r="B142" s="206"/>
      <c r="C142" s="207"/>
      <c r="D142" s="208" t="s">
        <v>162</v>
      </c>
      <c r="E142" s="209" t="s">
        <v>19</v>
      </c>
      <c r="F142" s="210" t="s">
        <v>205</v>
      </c>
      <c r="G142" s="207"/>
      <c r="H142" s="209" t="s">
        <v>19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162</v>
      </c>
      <c r="AU142" s="216" t="s">
        <v>78</v>
      </c>
      <c r="AV142" s="13" t="s">
        <v>76</v>
      </c>
      <c r="AW142" s="13" t="s">
        <v>30</v>
      </c>
      <c r="AX142" s="13" t="s">
        <v>68</v>
      </c>
      <c r="AY142" s="216" t="s">
        <v>153</v>
      </c>
    </row>
    <row r="143" spans="1:65" s="14" customFormat="1" ht="11.25">
      <c r="B143" s="217"/>
      <c r="C143" s="218"/>
      <c r="D143" s="208" t="s">
        <v>162</v>
      </c>
      <c r="E143" s="219" t="s">
        <v>19</v>
      </c>
      <c r="F143" s="220" t="s">
        <v>193</v>
      </c>
      <c r="G143" s="218"/>
      <c r="H143" s="221">
        <v>6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162</v>
      </c>
      <c r="AU143" s="227" t="s">
        <v>78</v>
      </c>
      <c r="AV143" s="14" t="s">
        <v>78</v>
      </c>
      <c r="AW143" s="14" t="s">
        <v>30</v>
      </c>
      <c r="AX143" s="14" t="s">
        <v>68</v>
      </c>
      <c r="AY143" s="227" t="s">
        <v>153</v>
      </c>
    </row>
    <row r="144" spans="1:65" s="13" customFormat="1" ht="11.25">
      <c r="B144" s="206"/>
      <c r="C144" s="207"/>
      <c r="D144" s="208" t="s">
        <v>162</v>
      </c>
      <c r="E144" s="209" t="s">
        <v>19</v>
      </c>
      <c r="F144" s="210" t="s">
        <v>206</v>
      </c>
      <c r="G144" s="207"/>
      <c r="H144" s="209" t="s">
        <v>19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162</v>
      </c>
      <c r="AU144" s="216" t="s">
        <v>78</v>
      </c>
      <c r="AV144" s="13" t="s">
        <v>76</v>
      </c>
      <c r="AW144" s="13" t="s">
        <v>30</v>
      </c>
      <c r="AX144" s="13" t="s">
        <v>68</v>
      </c>
      <c r="AY144" s="216" t="s">
        <v>153</v>
      </c>
    </row>
    <row r="145" spans="1:65" s="14" customFormat="1" ht="11.25">
      <c r="B145" s="217"/>
      <c r="C145" s="218"/>
      <c r="D145" s="208" t="s">
        <v>162</v>
      </c>
      <c r="E145" s="219" t="s">
        <v>19</v>
      </c>
      <c r="F145" s="220" t="s">
        <v>193</v>
      </c>
      <c r="G145" s="218"/>
      <c r="H145" s="221">
        <v>6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162</v>
      </c>
      <c r="AU145" s="227" t="s">
        <v>78</v>
      </c>
      <c r="AV145" s="14" t="s">
        <v>78</v>
      </c>
      <c r="AW145" s="14" t="s">
        <v>30</v>
      </c>
      <c r="AX145" s="14" t="s">
        <v>68</v>
      </c>
      <c r="AY145" s="227" t="s">
        <v>153</v>
      </c>
    </row>
    <row r="146" spans="1:65" s="15" customFormat="1" ht="11.25">
      <c r="B146" s="228"/>
      <c r="C146" s="229"/>
      <c r="D146" s="208" t="s">
        <v>162</v>
      </c>
      <c r="E146" s="230" t="s">
        <v>19</v>
      </c>
      <c r="F146" s="231" t="s">
        <v>174</v>
      </c>
      <c r="G146" s="229"/>
      <c r="H146" s="232">
        <v>12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162</v>
      </c>
      <c r="AU146" s="238" t="s">
        <v>78</v>
      </c>
      <c r="AV146" s="15" t="s">
        <v>160</v>
      </c>
      <c r="AW146" s="15" t="s">
        <v>30</v>
      </c>
      <c r="AX146" s="15" t="s">
        <v>76</v>
      </c>
      <c r="AY146" s="238" t="s">
        <v>153</v>
      </c>
    </row>
    <row r="147" spans="1:65" s="2" customFormat="1" ht="33" customHeight="1">
      <c r="A147" s="35"/>
      <c r="B147" s="36"/>
      <c r="C147" s="193" t="s">
        <v>207</v>
      </c>
      <c r="D147" s="193" t="s">
        <v>155</v>
      </c>
      <c r="E147" s="194" t="s">
        <v>208</v>
      </c>
      <c r="F147" s="195" t="s">
        <v>209</v>
      </c>
      <c r="G147" s="196" t="s">
        <v>196</v>
      </c>
      <c r="H147" s="197">
        <v>12</v>
      </c>
      <c r="I147" s="198"/>
      <c r="J147" s="199">
        <f>ROUND(I147*H147,2)</f>
        <v>0</v>
      </c>
      <c r="K147" s="195" t="s">
        <v>159</v>
      </c>
      <c r="L147" s="40"/>
      <c r="M147" s="200" t="s">
        <v>19</v>
      </c>
      <c r="N147" s="201" t="s">
        <v>39</v>
      </c>
      <c r="O147" s="65"/>
      <c r="P147" s="202">
        <f>O147*H147</f>
        <v>0</v>
      </c>
      <c r="Q147" s="202">
        <v>4.8430000000000001E-2</v>
      </c>
      <c r="R147" s="202">
        <f>Q147*H147</f>
        <v>0.58116000000000001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160</v>
      </c>
      <c r="AT147" s="204" t="s">
        <v>155</v>
      </c>
      <c r="AU147" s="204" t="s">
        <v>78</v>
      </c>
      <c r="AY147" s="18" t="s">
        <v>153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8" t="s">
        <v>76</v>
      </c>
      <c r="BK147" s="205">
        <f>ROUND(I147*H147,2)</f>
        <v>0</v>
      </c>
      <c r="BL147" s="18" t="s">
        <v>160</v>
      </c>
      <c r="BM147" s="204" t="s">
        <v>210</v>
      </c>
    </row>
    <row r="148" spans="1:65" s="13" customFormat="1" ht="11.25">
      <c r="B148" s="206"/>
      <c r="C148" s="207"/>
      <c r="D148" s="208" t="s">
        <v>162</v>
      </c>
      <c r="E148" s="209" t="s">
        <v>19</v>
      </c>
      <c r="F148" s="210" t="s">
        <v>205</v>
      </c>
      <c r="G148" s="207"/>
      <c r="H148" s="209" t="s">
        <v>19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162</v>
      </c>
      <c r="AU148" s="216" t="s">
        <v>78</v>
      </c>
      <c r="AV148" s="13" t="s">
        <v>76</v>
      </c>
      <c r="AW148" s="13" t="s">
        <v>30</v>
      </c>
      <c r="AX148" s="13" t="s">
        <v>68</v>
      </c>
      <c r="AY148" s="216" t="s">
        <v>153</v>
      </c>
    </row>
    <row r="149" spans="1:65" s="14" customFormat="1" ht="11.25">
      <c r="B149" s="217"/>
      <c r="C149" s="218"/>
      <c r="D149" s="208" t="s">
        <v>162</v>
      </c>
      <c r="E149" s="219" t="s">
        <v>19</v>
      </c>
      <c r="F149" s="220" t="s">
        <v>211</v>
      </c>
      <c r="G149" s="218"/>
      <c r="H149" s="221">
        <v>10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162</v>
      </c>
      <c r="AU149" s="227" t="s">
        <v>78</v>
      </c>
      <c r="AV149" s="14" t="s">
        <v>78</v>
      </c>
      <c r="AW149" s="14" t="s">
        <v>30</v>
      </c>
      <c r="AX149" s="14" t="s">
        <v>68</v>
      </c>
      <c r="AY149" s="227" t="s">
        <v>153</v>
      </c>
    </row>
    <row r="150" spans="1:65" s="13" customFormat="1" ht="11.25">
      <c r="B150" s="206"/>
      <c r="C150" s="207"/>
      <c r="D150" s="208" t="s">
        <v>162</v>
      </c>
      <c r="E150" s="209" t="s">
        <v>19</v>
      </c>
      <c r="F150" s="210" t="s">
        <v>212</v>
      </c>
      <c r="G150" s="207"/>
      <c r="H150" s="209" t="s">
        <v>19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162</v>
      </c>
      <c r="AU150" s="216" t="s">
        <v>78</v>
      </c>
      <c r="AV150" s="13" t="s">
        <v>76</v>
      </c>
      <c r="AW150" s="13" t="s">
        <v>30</v>
      </c>
      <c r="AX150" s="13" t="s">
        <v>68</v>
      </c>
      <c r="AY150" s="216" t="s">
        <v>153</v>
      </c>
    </row>
    <row r="151" spans="1:65" s="14" customFormat="1" ht="11.25">
      <c r="B151" s="217"/>
      <c r="C151" s="218"/>
      <c r="D151" s="208" t="s">
        <v>162</v>
      </c>
      <c r="E151" s="219" t="s">
        <v>19</v>
      </c>
      <c r="F151" s="220" t="s">
        <v>78</v>
      </c>
      <c r="G151" s="218"/>
      <c r="H151" s="221">
        <v>2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162</v>
      </c>
      <c r="AU151" s="227" t="s">
        <v>78</v>
      </c>
      <c r="AV151" s="14" t="s">
        <v>78</v>
      </c>
      <c r="AW151" s="14" t="s">
        <v>30</v>
      </c>
      <c r="AX151" s="14" t="s">
        <v>68</v>
      </c>
      <c r="AY151" s="227" t="s">
        <v>153</v>
      </c>
    </row>
    <row r="152" spans="1:65" s="15" customFormat="1" ht="11.25">
      <c r="B152" s="228"/>
      <c r="C152" s="229"/>
      <c r="D152" s="208" t="s">
        <v>162</v>
      </c>
      <c r="E152" s="230" t="s">
        <v>19</v>
      </c>
      <c r="F152" s="231" t="s">
        <v>174</v>
      </c>
      <c r="G152" s="229"/>
      <c r="H152" s="232">
        <v>12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162</v>
      </c>
      <c r="AU152" s="238" t="s">
        <v>78</v>
      </c>
      <c r="AV152" s="15" t="s">
        <v>160</v>
      </c>
      <c r="AW152" s="15" t="s">
        <v>30</v>
      </c>
      <c r="AX152" s="15" t="s">
        <v>76</v>
      </c>
      <c r="AY152" s="238" t="s">
        <v>153</v>
      </c>
    </row>
    <row r="153" spans="1:65" s="2" customFormat="1" ht="33" customHeight="1">
      <c r="A153" s="35"/>
      <c r="B153" s="36"/>
      <c r="C153" s="193" t="s">
        <v>213</v>
      </c>
      <c r="D153" s="193" t="s">
        <v>155</v>
      </c>
      <c r="E153" s="194" t="s">
        <v>214</v>
      </c>
      <c r="F153" s="195" t="s">
        <v>215</v>
      </c>
      <c r="G153" s="196" t="s">
        <v>196</v>
      </c>
      <c r="H153" s="197">
        <v>8</v>
      </c>
      <c r="I153" s="198"/>
      <c r="J153" s="199">
        <f>ROUND(I153*H153,2)</f>
        <v>0</v>
      </c>
      <c r="K153" s="195" t="s">
        <v>159</v>
      </c>
      <c r="L153" s="40"/>
      <c r="M153" s="200" t="s">
        <v>19</v>
      </c>
      <c r="N153" s="201" t="s">
        <v>39</v>
      </c>
      <c r="O153" s="65"/>
      <c r="P153" s="202">
        <f>O153*H153</f>
        <v>0</v>
      </c>
      <c r="Q153" s="202">
        <v>7.3669999999999999E-2</v>
      </c>
      <c r="R153" s="202">
        <f>Q153*H153</f>
        <v>0.58935999999999999</v>
      </c>
      <c r="S153" s="202">
        <v>0</v>
      </c>
      <c r="T153" s="20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160</v>
      </c>
      <c r="AT153" s="204" t="s">
        <v>155</v>
      </c>
      <c r="AU153" s="204" t="s">
        <v>78</v>
      </c>
      <c r="AY153" s="18" t="s">
        <v>153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8" t="s">
        <v>76</v>
      </c>
      <c r="BK153" s="205">
        <f>ROUND(I153*H153,2)</f>
        <v>0</v>
      </c>
      <c r="BL153" s="18" t="s">
        <v>160</v>
      </c>
      <c r="BM153" s="204" t="s">
        <v>216</v>
      </c>
    </row>
    <row r="154" spans="1:65" s="13" customFormat="1" ht="11.25">
      <c r="B154" s="206"/>
      <c r="C154" s="207"/>
      <c r="D154" s="208" t="s">
        <v>162</v>
      </c>
      <c r="E154" s="209" t="s">
        <v>19</v>
      </c>
      <c r="F154" s="210" t="s">
        <v>217</v>
      </c>
      <c r="G154" s="207"/>
      <c r="H154" s="209" t="s">
        <v>19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162</v>
      </c>
      <c r="AU154" s="216" t="s">
        <v>78</v>
      </c>
      <c r="AV154" s="13" t="s">
        <v>76</v>
      </c>
      <c r="AW154" s="13" t="s">
        <v>30</v>
      </c>
      <c r="AX154" s="13" t="s">
        <v>68</v>
      </c>
      <c r="AY154" s="216" t="s">
        <v>153</v>
      </c>
    </row>
    <row r="155" spans="1:65" s="14" customFormat="1" ht="11.25">
      <c r="B155" s="217"/>
      <c r="C155" s="218"/>
      <c r="D155" s="208" t="s">
        <v>162</v>
      </c>
      <c r="E155" s="219" t="s">
        <v>19</v>
      </c>
      <c r="F155" s="220" t="s">
        <v>207</v>
      </c>
      <c r="G155" s="218"/>
      <c r="H155" s="221">
        <v>8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162</v>
      </c>
      <c r="AU155" s="227" t="s">
        <v>78</v>
      </c>
      <c r="AV155" s="14" t="s">
        <v>78</v>
      </c>
      <c r="AW155" s="14" t="s">
        <v>30</v>
      </c>
      <c r="AX155" s="14" t="s">
        <v>76</v>
      </c>
      <c r="AY155" s="227" t="s">
        <v>153</v>
      </c>
    </row>
    <row r="156" spans="1:65" s="2" customFormat="1" ht="21.75" customHeight="1">
      <c r="A156" s="35"/>
      <c r="B156" s="36"/>
      <c r="C156" s="193" t="s">
        <v>211</v>
      </c>
      <c r="D156" s="193" t="s">
        <v>155</v>
      </c>
      <c r="E156" s="194" t="s">
        <v>218</v>
      </c>
      <c r="F156" s="195" t="s">
        <v>219</v>
      </c>
      <c r="G156" s="196" t="s">
        <v>158</v>
      </c>
      <c r="H156" s="197">
        <v>26.4</v>
      </c>
      <c r="I156" s="198"/>
      <c r="J156" s="199">
        <f>ROUND(I156*H156,2)</f>
        <v>0</v>
      </c>
      <c r="K156" s="195" t="s">
        <v>19</v>
      </c>
      <c r="L156" s="40"/>
      <c r="M156" s="200" t="s">
        <v>19</v>
      </c>
      <c r="N156" s="201" t="s">
        <v>39</v>
      </c>
      <c r="O156" s="65"/>
      <c r="P156" s="202">
        <f>O156*H156</f>
        <v>0</v>
      </c>
      <c r="Q156" s="202">
        <v>5.8908740000000001E-2</v>
      </c>
      <c r="R156" s="202">
        <f>Q156*H156</f>
        <v>1.5551907359999999</v>
      </c>
      <c r="S156" s="202">
        <v>0</v>
      </c>
      <c r="T156" s="20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160</v>
      </c>
      <c r="AT156" s="204" t="s">
        <v>155</v>
      </c>
      <c r="AU156" s="204" t="s">
        <v>78</v>
      </c>
      <c r="AY156" s="18" t="s">
        <v>153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76</v>
      </c>
      <c r="BK156" s="205">
        <f>ROUND(I156*H156,2)</f>
        <v>0</v>
      </c>
      <c r="BL156" s="18" t="s">
        <v>160</v>
      </c>
      <c r="BM156" s="204" t="s">
        <v>220</v>
      </c>
    </row>
    <row r="157" spans="1:65" s="13" customFormat="1" ht="11.25">
      <c r="B157" s="206"/>
      <c r="C157" s="207"/>
      <c r="D157" s="208" t="s">
        <v>162</v>
      </c>
      <c r="E157" s="209" t="s">
        <v>19</v>
      </c>
      <c r="F157" s="210" t="s">
        <v>221</v>
      </c>
      <c r="G157" s="207"/>
      <c r="H157" s="209" t="s">
        <v>19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162</v>
      </c>
      <c r="AU157" s="216" t="s">
        <v>78</v>
      </c>
      <c r="AV157" s="13" t="s">
        <v>76</v>
      </c>
      <c r="AW157" s="13" t="s">
        <v>30</v>
      </c>
      <c r="AX157" s="13" t="s">
        <v>68</v>
      </c>
      <c r="AY157" s="216" t="s">
        <v>153</v>
      </c>
    </row>
    <row r="158" spans="1:65" s="14" customFormat="1" ht="11.25">
      <c r="B158" s="217"/>
      <c r="C158" s="218"/>
      <c r="D158" s="208" t="s">
        <v>162</v>
      </c>
      <c r="E158" s="219" t="s">
        <v>19</v>
      </c>
      <c r="F158" s="220" t="s">
        <v>222</v>
      </c>
      <c r="G158" s="218"/>
      <c r="H158" s="221">
        <v>26.4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162</v>
      </c>
      <c r="AU158" s="227" t="s">
        <v>78</v>
      </c>
      <c r="AV158" s="14" t="s">
        <v>78</v>
      </c>
      <c r="AW158" s="14" t="s">
        <v>30</v>
      </c>
      <c r="AX158" s="14" t="s">
        <v>76</v>
      </c>
      <c r="AY158" s="227" t="s">
        <v>153</v>
      </c>
    </row>
    <row r="159" spans="1:65" s="2" customFormat="1" ht="16.5" customHeight="1">
      <c r="A159" s="35"/>
      <c r="B159" s="36"/>
      <c r="C159" s="193" t="s">
        <v>223</v>
      </c>
      <c r="D159" s="193" t="s">
        <v>155</v>
      </c>
      <c r="E159" s="194" t="s">
        <v>224</v>
      </c>
      <c r="F159" s="195" t="s">
        <v>225</v>
      </c>
      <c r="G159" s="196" t="s">
        <v>158</v>
      </c>
      <c r="H159" s="197">
        <v>2.2999999999999998</v>
      </c>
      <c r="I159" s="198"/>
      <c r="J159" s="199">
        <f>ROUND(I159*H159,2)</f>
        <v>0</v>
      </c>
      <c r="K159" s="195" t="s">
        <v>19</v>
      </c>
      <c r="L159" s="40"/>
      <c r="M159" s="200" t="s">
        <v>19</v>
      </c>
      <c r="N159" s="201" t="s">
        <v>39</v>
      </c>
      <c r="O159" s="65"/>
      <c r="P159" s="202">
        <f>O159*H159</f>
        <v>0</v>
      </c>
      <c r="Q159" s="202">
        <v>6.1708789999999999E-2</v>
      </c>
      <c r="R159" s="202">
        <f>Q159*H159</f>
        <v>0.141930217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160</v>
      </c>
      <c r="AT159" s="204" t="s">
        <v>155</v>
      </c>
      <c r="AU159" s="204" t="s">
        <v>78</v>
      </c>
      <c r="AY159" s="18" t="s">
        <v>153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76</v>
      </c>
      <c r="BK159" s="205">
        <f>ROUND(I159*H159,2)</f>
        <v>0</v>
      </c>
      <c r="BL159" s="18" t="s">
        <v>160</v>
      </c>
      <c r="BM159" s="204" t="s">
        <v>226</v>
      </c>
    </row>
    <row r="160" spans="1:65" s="13" customFormat="1" ht="11.25">
      <c r="B160" s="206"/>
      <c r="C160" s="207"/>
      <c r="D160" s="208" t="s">
        <v>162</v>
      </c>
      <c r="E160" s="209" t="s">
        <v>19</v>
      </c>
      <c r="F160" s="210" t="s">
        <v>221</v>
      </c>
      <c r="G160" s="207"/>
      <c r="H160" s="209" t="s">
        <v>19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162</v>
      </c>
      <c r="AU160" s="216" t="s">
        <v>78</v>
      </c>
      <c r="AV160" s="13" t="s">
        <v>76</v>
      </c>
      <c r="AW160" s="13" t="s">
        <v>30</v>
      </c>
      <c r="AX160" s="13" t="s">
        <v>68</v>
      </c>
      <c r="AY160" s="216" t="s">
        <v>153</v>
      </c>
    </row>
    <row r="161" spans="1:65" s="14" customFormat="1" ht="11.25">
      <c r="B161" s="217"/>
      <c r="C161" s="218"/>
      <c r="D161" s="208" t="s">
        <v>162</v>
      </c>
      <c r="E161" s="219" t="s">
        <v>19</v>
      </c>
      <c r="F161" s="220" t="s">
        <v>227</v>
      </c>
      <c r="G161" s="218"/>
      <c r="H161" s="221">
        <v>2.2999999999999998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162</v>
      </c>
      <c r="AU161" s="227" t="s">
        <v>78</v>
      </c>
      <c r="AV161" s="14" t="s">
        <v>78</v>
      </c>
      <c r="AW161" s="14" t="s">
        <v>30</v>
      </c>
      <c r="AX161" s="14" t="s">
        <v>76</v>
      </c>
      <c r="AY161" s="227" t="s">
        <v>153</v>
      </c>
    </row>
    <row r="162" spans="1:65" s="12" customFormat="1" ht="22.9" customHeight="1">
      <c r="B162" s="177"/>
      <c r="C162" s="178"/>
      <c r="D162" s="179" t="s">
        <v>67</v>
      </c>
      <c r="E162" s="191" t="s">
        <v>160</v>
      </c>
      <c r="F162" s="191" t="s">
        <v>228</v>
      </c>
      <c r="G162" s="178"/>
      <c r="H162" s="178"/>
      <c r="I162" s="181"/>
      <c r="J162" s="192">
        <f>BK162</f>
        <v>0</v>
      </c>
      <c r="K162" s="178"/>
      <c r="L162" s="183"/>
      <c r="M162" s="184"/>
      <c r="N162" s="185"/>
      <c r="O162" s="185"/>
      <c r="P162" s="186">
        <f>SUM(P163:P164)</f>
        <v>0</v>
      </c>
      <c r="Q162" s="185"/>
      <c r="R162" s="186">
        <f>SUM(R163:R164)</f>
        <v>0.32104176000000001</v>
      </c>
      <c r="S162" s="185"/>
      <c r="T162" s="187">
        <f>SUM(T163:T164)</f>
        <v>0</v>
      </c>
      <c r="AR162" s="188" t="s">
        <v>76</v>
      </c>
      <c r="AT162" s="189" t="s">
        <v>67</v>
      </c>
      <c r="AU162" s="189" t="s">
        <v>76</v>
      </c>
      <c r="AY162" s="188" t="s">
        <v>153</v>
      </c>
      <c r="BK162" s="190">
        <f>SUM(BK163:BK164)</f>
        <v>0</v>
      </c>
    </row>
    <row r="163" spans="1:65" s="2" customFormat="1" ht="55.5" customHeight="1">
      <c r="A163" s="35"/>
      <c r="B163" s="36"/>
      <c r="C163" s="193" t="s">
        <v>229</v>
      </c>
      <c r="D163" s="193" t="s">
        <v>155</v>
      </c>
      <c r="E163" s="194" t="s">
        <v>230</v>
      </c>
      <c r="F163" s="195" t="s">
        <v>231</v>
      </c>
      <c r="G163" s="196" t="s">
        <v>196</v>
      </c>
      <c r="H163" s="197">
        <v>6</v>
      </c>
      <c r="I163" s="198"/>
      <c r="J163" s="199">
        <f>ROUND(I163*H163,2)</f>
        <v>0</v>
      </c>
      <c r="K163" s="195" t="s">
        <v>159</v>
      </c>
      <c r="L163" s="40"/>
      <c r="M163" s="200" t="s">
        <v>19</v>
      </c>
      <c r="N163" s="201" t="s">
        <v>39</v>
      </c>
      <c r="O163" s="65"/>
      <c r="P163" s="202">
        <f>O163*H163</f>
        <v>0</v>
      </c>
      <c r="Q163" s="202">
        <v>5.3506959999999999E-2</v>
      </c>
      <c r="R163" s="202">
        <f>Q163*H163</f>
        <v>0.32104176000000001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160</v>
      </c>
      <c r="AT163" s="204" t="s">
        <v>155</v>
      </c>
      <c r="AU163" s="204" t="s">
        <v>78</v>
      </c>
      <c r="AY163" s="18" t="s">
        <v>153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8" t="s">
        <v>76</v>
      </c>
      <c r="BK163" s="205">
        <f>ROUND(I163*H163,2)</f>
        <v>0</v>
      </c>
      <c r="BL163" s="18" t="s">
        <v>160</v>
      </c>
      <c r="BM163" s="204" t="s">
        <v>232</v>
      </c>
    </row>
    <row r="164" spans="1:65" s="14" customFormat="1" ht="11.25">
      <c r="B164" s="217"/>
      <c r="C164" s="218"/>
      <c r="D164" s="208" t="s">
        <v>162</v>
      </c>
      <c r="E164" s="219" t="s">
        <v>19</v>
      </c>
      <c r="F164" s="220" t="s">
        <v>233</v>
      </c>
      <c r="G164" s="218"/>
      <c r="H164" s="221">
        <v>6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162</v>
      </c>
      <c r="AU164" s="227" t="s">
        <v>78</v>
      </c>
      <c r="AV164" s="14" t="s">
        <v>78</v>
      </c>
      <c r="AW164" s="14" t="s">
        <v>30</v>
      </c>
      <c r="AX164" s="14" t="s">
        <v>76</v>
      </c>
      <c r="AY164" s="227" t="s">
        <v>153</v>
      </c>
    </row>
    <row r="165" spans="1:65" s="12" customFormat="1" ht="22.9" customHeight="1">
      <c r="B165" s="177"/>
      <c r="C165" s="178"/>
      <c r="D165" s="179" t="s">
        <v>67</v>
      </c>
      <c r="E165" s="191" t="s">
        <v>193</v>
      </c>
      <c r="F165" s="191" t="s">
        <v>234</v>
      </c>
      <c r="G165" s="178"/>
      <c r="H165" s="178"/>
      <c r="I165" s="181"/>
      <c r="J165" s="192">
        <f>BK165</f>
        <v>0</v>
      </c>
      <c r="K165" s="178"/>
      <c r="L165" s="183"/>
      <c r="M165" s="184"/>
      <c r="N165" s="185"/>
      <c r="O165" s="185"/>
      <c r="P165" s="186">
        <f>SUM(P166:P208)</f>
        <v>0</v>
      </c>
      <c r="Q165" s="185"/>
      <c r="R165" s="186">
        <f>SUM(R166:R208)</f>
        <v>15.084284744</v>
      </c>
      <c r="S165" s="185"/>
      <c r="T165" s="187">
        <f>SUM(T166:T208)</f>
        <v>0</v>
      </c>
      <c r="AR165" s="188" t="s">
        <v>76</v>
      </c>
      <c r="AT165" s="189" t="s">
        <v>67</v>
      </c>
      <c r="AU165" s="189" t="s">
        <v>76</v>
      </c>
      <c r="AY165" s="188" t="s">
        <v>153</v>
      </c>
      <c r="BK165" s="190">
        <f>SUM(BK166:BK208)</f>
        <v>0</v>
      </c>
    </row>
    <row r="166" spans="1:65" s="2" customFormat="1" ht="44.25" customHeight="1">
      <c r="A166" s="35"/>
      <c r="B166" s="36"/>
      <c r="C166" s="193" t="s">
        <v>235</v>
      </c>
      <c r="D166" s="193" t="s">
        <v>155</v>
      </c>
      <c r="E166" s="194" t="s">
        <v>236</v>
      </c>
      <c r="F166" s="195" t="s">
        <v>237</v>
      </c>
      <c r="G166" s="196" t="s">
        <v>158</v>
      </c>
      <c r="H166" s="197">
        <v>128</v>
      </c>
      <c r="I166" s="198"/>
      <c r="J166" s="199">
        <f>ROUND(I166*H166,2)</f>
        <v>0</v>
      </c>
      <c r="K166" s="195" t="s">
        <v>159</v>
      </c>
      <c r="L166" s="40"/>
      <c r="M166" s="200" t="s">
        <v>19</v>
      </c>
      <c r="N166" s="201" t="s">
        <v>39</v>
      </c>
      <c r="O166" s="65"/>
      <c r="P166" s="202">
        <f>O166*H166</f>
        <v>0</v>
      </c>
      <c r="Q166" s="202">
        <v>1.7000000000000001E-2</v>
      </c>
      <c r="R166" s="202">
        <f>Q166*H166</f>
        <v>2.1760000000000002</v>
      </c>
      <c r="S166" s="202">
        <v>0</v>
      </c>
      <c r="T166" s="20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160</v>
      </c>
      <c r="AT166" s="204" t="s">
        <v>155</v>
      </c>
      <c r="AU166" s="204" t="s">
        <v>78</v>
      </c>
      <c r="AY166" s="18" t="s">
        <v>153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8" t="s">
        <v>76</v>
      </c>
      <c r="BK166" s="205">
        <f>ROUND(I166*H166,2)</f>
        <v>0</v>
      </c>
      <c r="BL166" s="18" t="s">
        <v>160</v>
      </c>
      <c r="BM166" s="204" t="s">
        <v>238</v>
      </c>
    </row>
    <row r="167" spans="1:65" s="13" customFormat="1" ht="11.25">
      <c r="B167" s="206"/>
      <c r="C167" s="207"/>
      <c r="D167" s="208" t="s">
        <v>162</v>
      </c>
      <c r="E167" s="209" t="s">
        <v>19</v>
      </c>
      <c r="F167" s="210" t="s">
        <v>239</v>
      </c>
      <c r="G167" s="207"/>
      <c r="H167" s="209" t="s">
        <v>19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162</v>
      </c>
      <c r="AU167" s="216" t="s">
        <v>78</v>
      </c>
      <c r="AV167" s="13" t="s">
        <v>76</v>
      </c>
      <c r="AW167" s="13" t="s">
        <v>30</v>
      </c>
      <c r="AX167" s="13" t="s">
        <v>68</v>
      </c>
      <c r="AY167" s="216" t="s">
        <v>153</v>
      </c>
    </row>
    <row r="168" spans="1:65" s="14" customFormat="1" ht="11.25">
      <c r="B168" s="217"/>
      <c r="C168" s="218"/>
      <c r="D168" s="208" t="s">
        <v>162</v>
      </c>
      <c r="E168" s="219" t="s">
        <v>19</v>
      </c>
      <c r="F168" s="220" t="s">
        <v>240</v>
      </c>
      <c r="G168" s="218"/>
      <c r="H168" s="221">
        <v>128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162</v>
      </c>
      <c r="AU168" s="227" t="s">
        <v>78</v>
      </c>
      <c r="AV168" s="14" t="s">
        <v>78</v>
      </c>
      <c r="AW168" s="14" t="s">
        <v>30</v>
      </c>
      <c r="AX168" s="14" t="s">
        <v>76</v>
      </c>
      <c r="AY168" s="227" t="s">
        <v>153</v>
      </c>
    </row>
    <row r="169" spans="1:65" s="2" customFormat="1" ht="21.75" customHeight="1">
      <c r="A169" s="35"/>
      <c r="B169" s="36"/>
      <c r="C169" s="193" t="s">
        <v>241</v>
      </c>
      <c r="D169" s="193" t="s">
        <v>155</v>
      </c>
      <c r="E169" s="194" t="s">
        <v>242</v>
      </c>
      <c r="F169" s="195" t="s">
        <v>243</v>
      </c>
      <c r="G169" s="196" t="s">
        <v>158</v>
      </c>
      <c r="H169" s="197">
        <v>334.88799999999998</v>
      </c>
      <c r="I169" s="198"/>
      <c r="J169" s="199">
        <f>ROUND(I169*H169,2)</f>
        <v>0</v>
      </c>
      <c r="K169" s="195" t="s">
        <v>159</v>
      </c>
      <c r="L169" s="40"/>
      <c r="M169" s="200" t="s">
        <v>19</v>
      </c>
      <c r="N169" s="201" t="s">
        <v>39</v>
      </c>
      <c r="O169" s="65"/>
      <c r="P169" s="202">
        <f>O169*H169</f>
        <v>0</v>
      </c>
      <c r="Q169" s="202">
        <v>2.63E-4</v>
      </c>
      <c r="R169" s="202">
        <f>Q169*H169</f>
        <v>8.8075543999999992E-2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160</v>
      </c>
      <c r="AT169" s="204" t="s">
        <v>155</v>
      </c>
      <c r="AU169" s="204" t="s">
        <v>78</v>
      </c>
      <c r="AY169" s="18" t="s">
        <v>153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76</v>
      </c>
      <c r="BK169" s="205">
        <f>ROUND(I169*H169,2)</f>
        <v>0</v>
      </c>
      <c r="BL169" s="18" t="s">
        <v>160</v>
      </c>
      <c r="BM169" s="204" t="s">
        <v>244</v>
      </c>
    </row>
    <row r="170" spans="1:65" s="13" customFormat="1" ht="11.25">
      <c r="B170" s="206"/>
      <c r="C170" s="207"/>
      <c r="D170" s="208" t="s">
        <v>162</v>
      </c>
      <c r="E170" s="209" t="s">
        <v>19</v>
      </c>
      <c r="F170" s="210" t="s">
        <v>221</v>
      </c>
      <c r="G170" s="207"/>
      <c r="H170" s="209" t="s">
        <v>19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162</v>
      </c>
      <c r="AU170" s="216" t="s">
        <v>78</v>
      </c>
      <c r="AV170" s="13" t="s">
        <v>76</v>
      </c>
      <c r="AW170" s="13" t="s">
        <v>30</v>
      </c>
      <c r="AX170" s="13" t="s">
        <v>68</v>
      </c>
      <c r="AY170" s="216" t="s">
        <v>153</v>
      </c>
    </row>
    <row r="171" spans="1:65" s="14" customFormat="1" ht="22.5">
      <c r="B171" s="217"/>
      <c r="C171" s="218"/>
      <c r="D171" s="208" t="s">
        <v>162</v>
      </c>
      <c r="E171" s="219" t="s">
        <v>19</v>
      </c>
      <c r="F171" s="220" t="s">
        <v>245</v>
      </c>
      <c r="G171" s="218"/>
      <c r="H171" s="221">
        <v>142.09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162</v>
      </c>
      <c r="AU171" s="227" t="s">
        <v>78</v>
      </c>
      <c r="AV171" s="14" t="s">
        <v>78</v>
      </c>
      <c r="AW171" s="14" t="s">
        <v>30</v>
      </c>
      <c r="AX171" s="14" t="s">
        <v>68</v>
      </c>
      <c r="AY171" s="227" t="s">
        <v>153</v>
      </c>
    </row>
    <row r="172" spans="1:65" s="14" customFormat="1" ht="22.5">
      <c r="B172" s="217"/>
      <c r="C172" s="218"/>
      <c r="D172" s="208" t="s">
        <v>162</v>
      </c>
      <c r="E172" s="219" t="s">
        <v>19</v>
      </c>
      <c r="F172" s="220" t="s">
        <v>246</v>
      </c>
      <c r="G172" s="218"/>
      <c r="H172" s="221">
        <v>145.14500000000001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162</v>
      </c>
      <c r="AU172" s="227" t="s">
        <v>78</v>
      </c>
      <c r="AV172" s="14" t="s">
        <v>78</v>
      </c>
      <c r="AW172" s="14" t="s">
        <v>30</v>
      </c>
      <c r="AX172" s="14" t="s">
        <v>68</v>
      </c>
      <c r="AY172" s="227" t="s">
        <v>153</v>
      </c>
    </row>
    <row r="173" spans="1:65" s="14" customFormat="1" ht="11.25">
      <c r="B173" s="217"/>
      <c r="C173" s="218"/>
      <c r="D173" s="208" t="s">
        <v>162</v>
      </c>
      <c r="E173" s="219" t="s">
        <v>19</v>
      </c>
      <c r="F173" s="220" t="s">
        <v>247</v>
      </c>
      <c r="G173" s="218"/>
      <c r="H173" s="221">
        <v>6.2279999999999998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162</v>
      </c>
      <c r="AU173" s="227" t="s">
        <v>78</v>
      </c>
      <c r="AV173" s="14" t="s">
        <v>78</v>
      </c>
      <c r="AW173" s="14" t="s">
        <v>30</v>
      </c>
      <c r="AX173" s="14" t="s">
        <v>68</v>
      </c>
      <c r="AY173" s="227" t="s">
        <v>153</v>
      </c>
    </row>
    <row r="174" spans="1:65" s="13" customFormat="1" ht="11.25">
      <c r="B174" s="206"/>
      <c r="C174" s="207"/>
      <c r="D174" s="208" t="s">
        <v>162</v>
      </c>
      <c r="E174" s="209" t="s">
        <v>19</v>
      </c>
      <c r="F174" s="210" t="s">
        <v>248</v>
      </c>
      <c r="G174" s="207"/>
      <c r="H174" s="209" t="s">
        <v>19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162</v>
      </c>
      <c r="AU174" s="216" t="s">
        <v>78</v>
      </c>
      <c r="AV174" s="13" t="s">
        <v>76</v>
      </c>
      <c r="AW174" s="13" t="s">
        <v>30</v>
      </c>
      <c r="AX174" s="13" t="s">
        <v>68</v>
      </c>
      <c r="AY174" s="216" t="s">
        <v>153</v>
      </c>
    </row>
    <row r="175" spans="1:65" s="14" customFormat="1" ht="22.5">
      <c r="B175" s="217"/>
      <c r="C175" s="218"/>
      <c r="D175" s="208" t="s">
        <v>162</v>
      </c>
      <c r="E175" s="219" t="s">
        <v>19</v>
      </c>
      <c r="F175" s="220" t="s">
        <v>249</v>
      </c>
      <c r="G175" s="218"/>
      <c r="H175" s="221">
        <v>41.424999999999997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162</v>
      </c>
      <c r="AU175" s="227" t="s">
        <v>78</v>
      </c>
      <c r="AV175" s="14" t="s">
        <v>78</v>
      </c>
      <c r="AW175" s="14" t="s">
        <v>30</v>
      </c>
      <c r="AX175" s="14" t="s">
        <v>68</v>
      </c>
      <c r="AY175" s="227" t="s">
        <v>153</v>
      </c>
    </row>
    <row r="176" spans="1:65" s="15" customFormat="1" ht="11.25">
      <c r="B176" s="228"/>
      <c r="C176" s="229"/>
      <c r="D176" s="208" t="s">
        <v>162</v>
      </c>
      <c r="E176" s="230" t="s">
        <v>19</v>
      </c>
      <c r="F176" s="231" t="s">
        <v>174</v>
      </c>
      <c r="G176" s="229"/>
      <c r="H176" s="232">
        <v>334.88800000000003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162</v>
      </c>
      <c r="AU176" s="238" t="s">
        <v>78</v>
      </c>
      <c r="AV176" s="15" t="s">
        <v>160</v>
      </c>
      <c r="AW176" s="15" t="s">
        <v>30</v>
      </c>
      <c r="AX176" s="15" t="s">
        <v>76</v>
      </c>
      <c r="AY176" s="238" t="s">
        <v>153</v>
      </c>
    </row>
    <row r="177" spans="1:65" s="2" customFormat="1" ht="33" customHeight="1">
      <c r="A177" s="35"/>
      <c r="B177" s="36"/>
      <c r="C177" s="193" t="s">
        <v>8</v>
      </c>
      <c r="D177" s="193" t="s">
        <v>155</v>
      </c>
      <c r="E177" s="194" t="s">
        <v>250</v>
      </c>
      <c r="F177" s="195" t="s">
        <v>251</v>
      </c>
      <c r="G177" s="196" t="s">
        <v>158</v>
      </c>
      <c r="H177" s="197">
        <v>97.8</v>
      </c>
      <c r="I177" s="198"/>
      <c r="J177" s="199">
        <f>ROUND(I177*H177,2)</f>
        <v>0</v>
      </c>
      <c r="K177" s="195" t="s">
        <v>159</v>
      </c>
      <c r="L177" s="40"/>
      <c r="M177" s="200" t="s">
        <v>19</v>
      </c>
      <c r="N177" s="201" t="s">
        <v>39</v>
      </c>
      <c r="O177" s="65"/>
      <c r="P177" s="202">
        <f>O177*H177</f>
        <v>0</v>
      </c>
      <c r="Q177" s="202">
        <v>4.3839999999999999E-3</v>
      </c>
      <c r="R177" s="202">
        <f>Q177*H177</f>
        <v>0.4287552</v>
      </c>
      <c r="S177" s="202">
        <v>0</v>
      </c>
      <c r="T177" s="20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160</v>
      </c>
      <c r="AT177" s="204" t="s">
        <v>155</v>
      </c>
      <c r="AU177" s="204" t="s">
        <v>78</v>
      </c>
      <c r="AY177" s="18" t="s">
        <v>153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8" t="s">
        <v>76</v>
      </c>
      <c r="BK177" s="205">
        <f>ROUND(I177*H177,2)</f>
        <v>0</v>
      </c>
      <c r="BL177" s="18" t="s">
        <v>160</v>
      </c>
      <c r="BM177" s="204" t="s">
        <v>252</v>
      </c>
    </row>
    <row r="178" spans="1:65" s="13" customFormat="1" ht="11.25">
      <c r="B178" s="206"/>
      <c r="C178" s="207"/>
      <c r="D178" s="208" t="s">
        <v>162</v>
      </c>
      <c r="E178" s="209" t="s">
        <v>19</v>
      </c>
      <c r="F178" s="210" t="s">
        <v>221</v>
      </c>
      <c r="G178" s="207"/>
      <c r="H178" s="209" t="s">
        <v>19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162</v>
      </c>
      <c r="AU178" s="216" t="s">
        <v>78</v>
      </c>
      <c r="AV178" s="13" t="s">
        <v>76</v>
      </c>
      <c r="AW178" s="13" t="s">
        <v>30</v>
      </c>
      <c r="AX178" s="13" t="s">
        <v>68</v>
      </c>
      <c r="AY178" s="216" t="s">
        <v>153</v>
      </c>
    </row>
    <row r="179" spans="1:65" s="14" customFormat="1" ht="11.25">
      <c r="B179" s="217"/>
      <c r="C179" s="218"/>
      <c r="D179" s="208" t="s">
        <v>162</v>
      </c>
      <c r="E179" s="219" t="s">
        <v>19</v>
      </c>
      <c r="F179" s="220" t="s">
        <v>253</v>
      </c>
      <c r="G179" s="218"/>
      <c r="H179" s="221">
        <v>52.8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162</v>
      </c>
      <c r="AU179" s="227" t="s">
        <v>78</v>
      </c>
      <c r="AV179" s="14" t="s">
        <v>78</v>
      </c>
      <c r="AW179" s="14" t="s">
        <v>30</v>
      </c>
      <c r="AX179" s="14" t="s">
        <v>68</v>
      </c>
      <c r="AY179" s="227" t="s">
        <v>153</v>
      </c>
    </row>
    <row r="180" spans="1:65" s="13" customFormat="1" ht="11.25">
      <c r="B180" s="206"/>
      <c r="C180" s="207"/>
      <c r="D180" s="208" t="s">
        <v>162</v>
      </c>
      <c r="E180" s="209" t="s">
        <v>19</v>
      </c>
      <c r="F180" s="210" t="s">
        <v>254</v>
      </c>
      <c r="G180" s="207"/>
      <c r="H180" s="209" t="s">
        <v>19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162</v>
      </c>
      <c r="AU180" s="216" t="s">
        <v>78</v>
      </c>
      <c r="AV180" s="13" t="s">
        <v>76</v>
      </c>
      <c r="AW180" s="13" t="s">
        <v>30</v>
      </c>
      <c r="AX180" s="13" t="s">
        <v>68</v>
      </c>
      <c r="AY180" s="216" t="s">
        <v>153</v>
      </c>
    </row>
    <row r="181" spans="1:65" s="14" customFormat="1" ht="11.25">
      <c r="B181" s="217"/>
      <c r="C181" s="218"/>
      <c r="D181" s="208" t="s">
        <v>162</v>
      </c>
      <c r="E181" s="219" t="s">
        <v>19</v>
      </c>
      <c r="F181" s="220" t="s">
        <v>255</v>
      </c>
      <c r="G181" s="218"/>
      <c r="H181" s="221">
        <v>45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162</v>
      </c>
      <c r="AU181" s="227" t="s">
        <v>78</v>
      </c>
      <c r="AV181" s="14" t="s">
        <v>78</v>
      </c>
      <c r="AW181" s="14" t="s">
        <v>30</v>
      </c>
      <c r="AX181" s="14" t="s">
        <v>68</v>
      </c>
      <c r="AY181" s="227" t="s">
        <v>153</v>
      </c>
    </row>
    <row r="182" spans="1:65" s="15" customFormat="1" ht="11.25">
      <c r="B182" s="228"/>
      <c r="C182" s="229"/>
      <c r="D182" s="208" t="s">
        <v>162</v>
      </c>
      <c r="E182" s="230" t="s">
        <v>19</v>
      </c>
      <c r="F182" s="231" t="s">
        <v>174</v>
      </c>
      <c r="G182" s="229"/>
      <c r="H182" s="232">
        <v>97.8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162</v>
      </c>
      <c r="AU182" s="238" t="s">
        <v>78</v>
      </c>
      <c r="AV182" s="15" t="s">
        <v>160</v>
      </c>
      <c r="AW182" s="15" t="s">
        <v>30</v>
      </c>
      <c r="AX182" s="15" t="s">
        <v>76</v>
      </c>
      <c r="AY182" s="238" t="s">
        <v>153</v>
      </c>
    </row>
    <row r="183" spans="1:65" s="2" customFormat="1" ht="21.75" customHeight="1">
      <c r="A183" s="35"/>
      <c r="B183" s="36"/>
      <c r="C183" s="193" t="s">
        <v>256</v>
      </c>
      <c r="D183" s="193" t="s">
        <v>155</v>
      </c>
      <c r="E183" s="194" t="s">
        <v>257</v>
      </c>
      <c r="F183" s="195" t="s">
        <v>258</v>
      </c>
      <c r="G183" s="196" t="s">
        <v>158</v>
      </c>
      <c r="H183" s="197">
        <v>301.62799999999999</v>
      </c>
      <c r="I183" s="198"/>
      <c r="J183" s="199">
        <f>ROUND(I183*H183,2)</f>
        <v>0</v>
      </c>
      <c r="K183" s="195" t="s">
        <v>159</v>
      </c>
      <c r="L183" s="40"/>
      <c r="M183" s="200" t="s">
        <v>19</v>
      </c>
      <c r="N183" s="201" t="s">
        <v>39</v>
      </c>
      <c r="O183" s="65"/>
      <c r="P183" s="202">
        <f>O183*H183</f>
        <v>0</v>
      </c>
      <c r="Q183" s="202">
        <v>3.0000000000000001E-3</v>
      </c>
      <c r="R183" s="202">
        <f>Q183*H183</f>
        <v>0.90488400000000002</v>
      </c>
      <c r="S183" s="202">
        <v>0</v>
      </c>
      <c r="T183" s="20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4" t="s">
        <v>160</v>
      </c>
      <c r="AT183" s="204" t="s">
        <v>155</v>
      </c>
      <c r="AU183" s="204" t="s">
        <v>78</v>
      </c>
      <c r="AY183" s="18" t="s">
        <v>153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8" t="s">
        <v>76</v>
      </c>
      <c r="BK183" s="205">
        <f>ROUND(I183*H183,2)</f>
        <v>0</v>
      </c>
      <c r="BL183" s="18" t="s">
        <v>160</v>
      </c>
      <c r="BM183" s="204" t="s">
        <v>259</v>
      </c>
    </row>
    <row r="184" spans="1:65" s="13" customFormat="1" ht="11.25">
      <c r="B184" s="206"/>
      <c r="C184" s="207"/>
      <c r="D184" s="208" t="s">
        <v>162</v>
      </c>
      <c r="E184" s="209" t="s">
        <v>19</v>
      </c>
      <c r="F184" s="210" t="s">
        <v>221</v>
      </c>
      <c r="G184" s="207"/>
      <c r="H184" s="209" t="s">
        <v>19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162</v>
      </c>
      <c r="AU184" s="216" t="s">
        <v>78</v>
      </c>
      <c r="AV184" s="13" t="s">
        <v>76</v>
      </c>
      <c r="AW184" s="13" t="s">
        <v>30</v>
      </c>
      <c r="AX184" s="13" t="s">
        <v>68</v>
      </c>
      <c r="AY184" s="216" t="s">
        <v>153</v>
      </c>
    </row>
    <row r="185" spans="1:65" s="14" customFormat="1" ht="22.5">
      <c r="B185" s="217"/>
      <c r="C185" s="218"/>
      <c r="D185" s="208" t="s">
        <v>162</v>
      </c>
      <c r="E185" s="219" t="s">
        <v>19</v>
      </c>
      <c r="F185" s="220" t="s">
        <v>260</v>
      </c>
      <c r="G185" s="218"/>
      <c r="H185" s="221">
        <v>54.65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162</v>
      </c>
      <c r="AU185" s="227" t="s">
        <v>78</v>
      </c>
      <c r="AV185" s="14" t="s">
        <v>78</v>
      </c>
      <c r="AW185" s="14" t="s">
        <v>30</v>
      </c>
      <c r="AX185" s="14" t="s">
        <v>68</v>
      </c>
      <c r="AY185" s="227" t="s">
        <v>153</v>
      </c>
    </row>
    <row r="186" spans="1:65" s="14" customFormat="1" ht="22.5">
      <c r="B186" s="217"/>
      <c r="C186" s="218"/>
      <c r="D186" s="208" t="s">
        <v>162</v>
      </c>
      <c r="E186" s="219" t="s">
        <v>19</v>
      </c>
      <c r="F186" s="220" t="s">
        <v>261</v>
      </c>
      <c r="G186" s="218"/>
      <c r="H186" s="221">
        <v>55.825000000000003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162</v>
      </c>
      <c r="AU186" s="227" t="s">
        <v>78</v>
      </c>
      <c r="AV186" s="14" t="s">
        <v>78</v>
      </c>
      <c r="AW186" s="14" t="s">
        <v>30</v>
      </c>
      <c r="AX186" s="14" t="s">
        <v>68</v>
      </c>
      <c r="AY186" s="227" t="s">
        <v>153</v>
      </c>
    </row>
    <row r="187" spans="1:65" s="14" customFormat="1" ht="11.25">
      <c r="B187" s="217"/>
      <c r="C187" s="218"/>
      <c r="D187" s="208" t="s">
        <v>162</v>
      </c>
      <c r="E187" s="219" t="s">
        <v>19</v>
      </c>
      <c r="F187" s="220" t="s">
        <v>247</v>
      </c>
      <c r="G187" s="218"/>
      <c r="H187" s="221">
        <v>6.2279999999999998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162</v>
      </c>
      <c r="AU187" s="227" t="s">
        <v>78</v>
      </c>
      <c r="AV187" s="14" t="s">
        <v>78</v>
      </c>
      <c r="AW187" s="14" t="s">
        <v>30</v>
      </c>
      <c r="AX187" s="14" t="s">
        <v>68</v>
      </c>
      <c r="AY187" s="227" t="s">
        <v>153</v>
      </c>
    </row>
    <row r="188" spans="1:65" s="13" customFormat="1" ht="11.25">
      <c r="B188" s="206"/>
      <c r="C188" s="207"/>
      <c r="D188" s="208" t="s">
        <v>162</v>
      </c>
      <c r="E188" s="209" t="s">
        <v>19</v>
      </c>
      <c r="F188" s="210" t="s">
        <v>262</v>
      </c>
      <c r="G188" s="207"/>
      <c r="H188" s="209" t="s">
        <v>19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162</v>
      </c>
      <c r="AU188" s="216" t="s">
        <v>78</v>
      </c>
      <c r="AV188" s="13" t="s">
        <v>76</v>
      </c>
      <c r="AW188" s="13" t="s">
        <v>30</v>
      </c>
      <c r="AX188" s="13" t="s">
        <v>68</v>
      </c>
      <c r="AY188" s="216" t="s">
        <v>153</v>
      </c>
    </row>
    <row r="189" spans="1:65" s="14" customFormat="1" ht="22.5">
      <c r="B189" s="217"/>
      <c r="C189" s="218"/>
      <c r="D189" s="208" t="s">
        <v>162</v>
      </c>
      <c r="E189" s="219" t="s">
        <v>19</v>
      </c>
      <c r="F189" s="220" t="s">
        <v>249</v>
      </c>
      <c r="G189" s="218"/>
      <c r="H189" s="221">
        <v>41.424999999999997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162</v>
      </c>
      <c r="AU189" s="227" t="s">
        <v>78</v>
      </c>
      <c r="AV189" s="14" t="s">
        <v>78</v>
      </c>
      <c r="AW189" s="14" t="s">
        <v>30</v>
      </c>
      <c r="AX189" s="14" t="s">
        <v>68</v>
      </c>
      <c r="AY189" s="227" t="s">
        <v>153</v>
      </c>
    </row>
    <row r="190" spans="1:65" s="13" customFormat="1" ht="11.25">
      <c r="B190" s="206"/>
      <c r="C190" s="207"/>
      <c r="D190" s="208" t="s">
        <v>162</v>
      </c>
      <c r="E190" s="209" t="s">
        <v>19</v>
      </c>
      <c r="F190" s="210" t="s">
        <v>263</v>
      </c>
      <c r="G190" s="207"/>
      <c r="H190" s="209" t="s">
        <v>19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162</v>
      </c>
      <c r="AU190" s="216" t="s">
        <v>78</v>
      </c>
      <c r="AV190" s="13" t="s">
        <v>76</v>
      </c>
      <c r="AW190" s="13" t="s">
        <v>30</v>
      </c>
      <c r="AX190" s="13" t="s">
        <v>68</v>
      </c>
      <c r="AY190" s="216" t="s">
        <v>153</v>
      </c>
    </row>
    <row r="191" spans="1:65" s="14" customFormat="1" ht="11.25">
      <c r="B191" s="217"/>
      <c r="C191" s="218"/>
      <c r="D191" s="208" t="s">
        <v>162</v>
      </c>
      <c r="E191" s="219" t="s">
        <v>19</v>
      </c>
      <c r="F191" s="220" t="s">
        <v>264</v>
      </c>
      <c r="G191" s="218"/>
      <c r="H191" s="221">
        <v>143.5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162</v>
      </c>
      <c r="AU191" s="227" t="s">
        <v>78</v>
      </c>
      <c r="AV191" s="14" t="s">
        <v>78</v>
      </c>
      <c r="AW191" s="14" t="s">
        <v>30</v>
      </c>
      <c r="AX191" s="14" t="s">
        <v>68</v>
      </c>
      <c r="AY191" s="227" t="s">
        <v>153</v>
      </c>
    </row>
    <row r="192" spans="1:65" s="15" customFormat="1" ht="11.25">
      <c r="B192" s="228"/>
      <c r="C192" s="229"/>
      <c r="D192" s="208" t="s">
        <v>162</v>
      </c>
      <c r="E192" s="230" t="s">
        <v>19</v>
      </c>
      <c r="F192" s="231" t="s">
        <v>174</v>
      </c>
      <c r="G192" s="229"/>
      <c r="H192" s="232">
        <v>301.62799999999999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162</v>
      </c>
      <c r="AU192" s="238" t="s">
        <v>78</v>
      </c>
      <c r="AV192" s="15" t="s">
        <v>160</v>
      </c>
      <c r="AW192" s="15" t="s">
        <v>30</v>
      </c>
      <c r="AX192" s="15" t="s">
        <v>76</v>
      </c>
      <c r="AY192" s="238" t="s">
        <v>153</v>
      </c>
    </row>
    <row r="193" spans="1:65" s="2" customFormat="1" ht="33" customHeight="1">
      <c r="A193" s="35"/>
      <c r="B193" s="36"/>
      <c r="C193" s="193" t="s">
        <v>265</v>
      </c>
      <c r="D193" s="193" t="s">
        <v>155</v>
      </c>
      <c r="E193" s="194" t="s">
        <v>266</v>
      </c>
      <c r="F193" s="195" t="s">
        <v>267</v>
      </c>
      <c r="G193" s="196" t="s">
        <v>158</v>
      </c>
      <c r="H193" s="197">
        <v>232.21</v>
      </c>
      <c r="I193" s="198"/>
      <c r="J193" s="199">
        <f>ROUND(I193*H193,2)</f>
        <v>0</v>
      </c>
      <c r="K193" s="195" t="s">
        <v>159</v>
      </c>
      <c r="L193" s="40"/>
      <c r="M193" s="200" t="s">
        <v>19</v>
      </c>
      <c r="N193" s="201" t="s">
        <v>39</v>
      </c>
      <c r="O193" s="65"/>
      <c r="P193" s="202">
        <f>O193*H193</f>
        <v>0</v>
      </c>
      <c r="Q193" s="202">
        <v>1.7000000000000001E-2</v>
      </c>
      <c r="R193" s="202">
        <f>Q193*H193</f>
        <v>3.9475700000000002</v>
      </c>
      <c r="S193" s="202">
        <v>0</v>
      </c>
      <c r="T193" s="20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4" t="s">
        <v>160</v>
      </c>
      <c r="AT193" s="204" t="s">
        <v>155</v>
      </c>
      <c r="AU193" s="204" t="s">
        <v>78</v>
      </c>
      <c r="AY193" s="18" t="s">
        <v>153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8" t="s">
        <v>76</v>
      </c>
      <c r="BK193" s="205">
        <f>ROUND(I193*H193,2)</f>
        <v>0</v>
      </c>
      <c r="BL193" s="18" t="s">
        <v>160</v>
      </c>
      <c r="BM193" s="204" t="s">
        <v>268</v>
      </c>
    </row>
    <row r="194" spans="1:65" s="13" customFormat="1" ht="11.25">
      <c r="B194" s="206"/>
      <c r="C194" s="207"/>
      <c r="D194" s="208" t="s">
        <v>162</v>
      </c>
      <c r="E194" s="209" t="s">
        <v>19</v>
      </c>
      <c r="F194" s="210" t="s">
        <v>269</v>
      </c>
      <c r="G194" s="207"/>
      <c r="H194" s="209" t="s">
        <v>19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162</v>
      </c>
      <c r="AU194" s="216" t="s">
        <v>78</v>
      </c>
      <c r="AV194" s="13" t="s">
        <v>76</v>
      </c>
      <c r="AW194" s="13" t="s">
        <v>30</v>
      </c>
      <c r="AX194" s="13" t="s">
        <v>68</v>
      </c>
      <c r="AY194" s="216" t="s">
        <v>153</v>
      </c>
    </row>
    <row r="195" spans="1:65" s="14" customFormat="1" ht="11.25">
      <c r="B195" s="217"/>
      <c r="C195" s="218"/>
      <c r="D195" s="208" t="s">
        <v>162</v>
      </c>
      <c r="E195" s="219" t="s">
        <v>19</v>
      </c>
      <c r="F195" s="220" t="s">
        <v>270</v>
      </c>
      <c r="G195" s="218"/>
      <c r="H195" s="221">
        <v>232.21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162</v>
      </c>
      <c r="AU195" s="227" t="s">
        <v>78</v>
      </c>
      <c r="AV195" s="14" t="s">
        <v>78</v>
      </c>
      <c r="AW195" s="14" t="s">
        <v>30</v>
      </c>
      <c r="AX195" s="14" t="s">
        <v>76</v>
      </c>
      <c r="AY195" s="227" t="s">
        <v>153</v>
      </c>
    </row>
    <row r="196" spans="1:65" s="2" customFormat="1" ht="21.75" customHeight="1">
      <c r="A196" s="35"/>
      <c r="B196" s="36"/>
      <c r="C196" s="193" t="s">
        <v>271</v>
      </c>
      <c r="D196" s="193" t="s">
        <v>155</v>
      </c>
      <c r="E196" s="194" t="s">
        <v>272</v>
      </c>
      <c r="F196" s="195" t="s">
        <v>273</v>
      </c>
      <c r="G196" s="196" t="s">
        <v>196</v>
      </c>
      <c r="H196" s="197">
        <v>45</v>
      </c>
      <c r="I196" s="198"/>
      <c r="J196" s="199">
        <f>ROUND(I196*H196,2)</f>
        <v>0</v>
      </c>
      <c r="K196" s="195" t="s">
        <v>159</v>
      </c>
      <c r="L196" s="40"/>
      <c r="M196" s="200" t="s">
        <v>19</v>
      </c>
      <c r="N196" s="201" t="s">
        <v>39</v>
      </c>
      <c r="O196" s="65"/>
      <c r="P196" s="202">
        <f>O196*H196</f>
        <v>0</v>
      </c>
      <c r="Q196" s="202">
        <v>3.7599999999999999E-3</v>
      </c>
      <c r="R196" s="202">
        <f>Q196*H196</f>
        <v>0.16919999999999999</v>
      </c>
      <c r="S196" s="202">
        <v>0</v>
      </c>
      <c r="T196" s="20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4" t="s">
        <v>160</v>
      </c>
      <c r="AT196" s="204" t="s">
        <v>155</v>
      </c>
      <c r="AU196" s="204" t="s">
        <v>78</v>
      </c>
      <c r="AY196" s="18" t="s">
        <v>153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8" t="s">
        <v>76</v>
      </c>
      <c r="BK196" s="205">
        <f>ROUND(I196*H196,2)</f>
        <v>0</v>
      </c>
      <c r="BL196" s="18" t="s">
        <v>160</v>
      </c>
      <c r="BM196" s="204" t="s">
        <v>274</v>
      </c>
    </row>
    <row r="197" spans="1:65" s="14" customFormat="1" ht="11.25">
      <c r="B197" s="217"/>
      <c r="C197" s="218"/>
      <c r="D197" s="208" t="s">
        <v>162</v>
      </c>
      <c r="E197" s="219" t="s">
        <v>19</v>
      </c>
      <c r="F197" s="220" t="s">
        <v>275</v>
      </c>
      <c r="G197" s="218"/>
      <c r="H197" s="221">
        <v>45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162</v>
      </c>
      <c r="AU197" s="227" t="s">
        <v>78</v>
      </c>
      <c r="AV197" s="14" t="s">
        <v>78</v>
      </c>
      <c r="AW197" s="14" t="s">
        <v>30</v>
      </c>
      <c r="AX197" s="14" t="s">
        <v>76</v>
      </c>
      <c r="AY197" s="227" t="s">
        <v>153</v>
      </c>
    </row>
    <row r="198" spans="1:65" s="2" customFormat="1" ht="33" customHeight="1">
      <c r="A198" s="35"/>
      <c r="B198" s="36"/>
      <c r="C198" s="193" t="s">
        <v>276</v>
      </c>
      <c r="D198" s="193" t="s">
        <v>155</v>
      </c>
      <c r="E198" s="194" t="s">
        <v>277</v>
      </c>
      <c r="F198" s="195" t="s">
        <v>278</v>
      </c>
      <c r="G198" s="196" t="s">
        <v>196</v>
      </c>
      <c r="H198" s="197">
        <v>23</v>
      </c>
      <c r="I198" s="198"/>
      <c r="J198" s="199">
        <f>ROUND(I198*H198,2)</f>
        <v>0</v>
      </c>
      <c r="K198" s="195" t="s">
        <v>159</v>
      </c>
      <c r="L198" s="40"/>
      <c r="M198" s="200" t="s">
        <v>19</v>
      </c>
      <c r="N198" s="201" t="s">
        <v>39</v>
      </c>
      <c r="O198" s="65"/>
      <c r="P198" s="202">
        <f>O198*H198</f>
        <v>0</v>
      </c>
      <c r="Q198" s="202">
        <v>1.0200000000000001E-2</v>
      </c>
      <c r="R198" s="202">
        <f>Q198*H198</f>
        <v>0.23460000000000003</v>
      </c>
      <c r="S198" s="202">
        <v>0</v>
      </c>
      <c r="T198" s="20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4" t="s">
        <v>160</v>
      </c>
      <c r="AT198" s="204" t="s">
        <v>155</v>
      </c>
      <c r="AU198" s="204" t="s">
        <v>78</v>
      </c>
      <c r="AY198" s="18" t="s">
        <v>153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8" t="s">
        <v>76</v>
      </c>
      <c r="BK198" s="205">
        <f>ROUND(I198*H198,2)</f>
        <v>0</v>
      </c>
      <c r="BL198" s="18" t="s">
        <v>160</v>
      </c>
      <c r="BM198" s="204" t="s">
        <v>279</v>
      </c>
    </row>
    <row r="199" spans="1:65" s="14" customFormat="1" ht="11.25">
      <c r="B199" s="217"/>
      <c r="C199" s="218"/>
      <c r="D199" s="208" t="s">
        <v>162</v>
      </c>
      <c r="E199" s="219" t="s">
        <v>19</v>
      </c>
      <c r="F199" s="220" t="s">
        <v>280</v>
      </c>
      <c r="G199" s="218"/>
      <c r="H199" s="221">
        <v>23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162</v>
      </c>
      <c r="AU199" s="227" t="s">
        <v>78</v>
      </c>
      <c r="AV199" s="14" t="s">
        <v>78</v>
      </c>
      <c r="AW199" s="14" t="s">
        <v>30</v>
      </c>
      <c r="AX199" s="14" t="s">
        <v>76</v>
      </c>
      <c r="AY199" s="227" t="s">
        <v>153</v>
      </c>
    </row>
    <row r="200" spans="1:65" s="2" customFormat="1" ht="21.75" customHeight="1">
      <c r="A200" s="35"/>
      <c r="B200" s="36"/>
      <c r="C200" s="193" t="s">
        <v>281</v>
      </c>
      <c r="D200" s="193" t="s">
        <v>155</v>
      </c>
      <c r="E200" s="194" t="s">
        <v>282</v>
      </c>
      <c r="F200" s="195" t="s">
        <v>283</v>
      </c>
      <c r="G200" s="196" t="s">
        <v>158</v>
      </c>
      <c r="H200" s="197">
        <v>166.4</v>
      </c>
      <c r="I200" s="198"/>
      <c r="J200" s="199">
        <f>ROUND(I200*H200,2)</f>
        <v>0</v>
      </c>
      <c r="K200" s="195" t="s">
        <v>159</v>
      </c>
      <c r="L200" s="40"/>
      <c r="M200" s="200" t="s">
        <v>19</v>
      </c>
      <c r="N200" s="201" t="s">
        <v>39</v>
      </c>
      <c r="O200" s="65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4" t="s">
        <v>160</v>
      </c>
      <c r="AT200" s="204" t="s">
        <v>155</v>
      </c>
      <c r="AU200" s="204" t="s">
        <v>78</v>
      </c>
      <c r="AY200" s="18" t="s">
        <v>153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8" t="s">
        <v>76</v>
      </c>
      <c r="BK200" s="205">
        <f>ROUND(I200*H200,2)</f>
        <v>0</v>
      </c>
      <c r="BL200" s="18" t="s">
        <v>160</v>
      </c>
      <c r="BM200" s="204" t="s">
        <v>284</v>
      </c>
    </row>
    <row r="201" spans="1:65" s="2" customFormat="1" ht="21.75" customHeight="1">
      <c r="A201" s="35"/>
      <c r="B201" s="36"/>
      <c r="C201" s="193" t="s">
        <v>7</v>
      </c>
      <c r="D201" s="193" t="s">
        <v>155</v>
      </c>
      <c r="E201" s="194" t="s">
        <v>285</v>
      </c>
      <c r="F201" s="195" t="s">
        <v>286</v>
      </c>
      <c r="G201" s="196" t="s">
        <v>158</v>
      </c>
      <c r="H201" s="197">
        <v>65.64</v>
      </c>
      <c r="I201" s="198"/>
      <c r="J201" s="199">
        <f>ROUND(I201*H201,2)</f>
        <v>0</v>
      </c>
      <c r="K201" s="195" t="s">
        <v>159</v>
      </c>
      <c r="L201" s="40"/>
      <c r="M201" s="200" t="s">
        <v>19</v>
      </c>
      <c r="N201" s="201" t="s">
        <v>39</v>
      </c>
      <c r="O201" s="65"/>
      <c r="P201" s="202">
        <f>O201*H201</f>
        <v>0</v>
      </c>
      <c r="Q201" s="202">
        <v>0.105</v>
      </c>
      <c r="R201" s="202">
        <f>Q201*H201</f>
        <v>6.8921999999999999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160</v>
      </c>
      <c r="AT201" s="204" t="s">
        <v>155</v>
      </c>
      <c r="AU201" s="204" t="s">
        <v>78</v>
      </c>
      <c r="AY201" s="18" t="s">
        <v>153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76</v>
      </c>
      <c r="BK201" s="205">
        <f>ROUND(I201*H201,2)</f>
        <v>0</v>
      </c>
      <c r="BL201" s="18" t="s">
        <v>160</v>
      </c>
      <c r="BM201" s="204" t="s">
        <v>287</v>
      </c>
    </row>
    <row r="202" spans="1:65" s="13" customFormat="1" ht="11.25">
      <c r="B202" s="206"/>
      <c r="C202" s="207"/>
      <c r="D202" s="208" t="s">
        <v>162</v>
      </c>
      <c r="E202" s="209" t="s">
        <v>19</v>
      </c>
      <c r="F202" s="210" t="s">
        <v>288</v>
      </c>
      <c r="G202" s="207"/>
      <c r="H202" s="209" t="s">
        <v>19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162</v>
      </c>
      <c r="AU202" s="216" t="s">
        <v>78</v>
      </c>
      <c r="AV202" s="13" t="s">
        <v>76</v>
      </c>
      <c r="AW202" s="13" t="s">
        <v>30</v>
      </c>
      <c r="AX202" s="13" t="s">
        <v>68</v>
      </c>
      <c r="AY202" s="216" t="s">
        <v>153</v>
      </c>
    </row>
    <row r="203" spans="1:65" s="14" customFormat="1" ht="11.25">
      <c r="B203" s="217"/>
      <c r="C203" s="218"/>
      <c r="D203" s="208" t="s">
        <v>162</v>
      </c>
      <c r="E203" s="219" t="s">
        <v>19</v>
      </c>
      <c r="F203" s="220" t="s">
        <v>289</v>
      </c>
      <c r="G203" s="218"/>
      <c r="H203" s="221">
        <v>65.64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162</v>
      </c>
      <c r="AU203" s="227" t="s">
        <v>78</v>
      </c>
      <c r="AV203" s="14" t="s">
        <v>78</v>
      </c>
      <c r="AW203" s="14" t="s">
        <v>30</v>
      </c>
      <c r="AX203" s="14" t="s">
        <v>76</v>
      </c>
      <c r="AY203" s="227" t="s">
        <v>153</v>
      </c>
    </row>
    <row r="204" spans="1:65" s="2" customFormat="1" ht="33" customHeight="1">
      <c r="A204" s="35"/>
      <c r="B204" s="36"/>
      <c r="C204" s="193" t="s">
        <v>290</v>
      </c>
      <c r="D204" s="193" t="s">
        <v>155</v>
      </c>
      <c r="E204" s="194" t="s">
        <v>291</v>
      </c>
      <c r="F204" s="195" t="s">
        <v>292</v>
      </c>
      <c r="G204" s="196" t="s">
        <v>196</v>
      </c>
      <c r="H204" s="197">
        <v>8</v>
      </c>
      <c r="I204" s="198"/>
      <c r="J204" s="199">
        <f>ROUND(I204*H204,2)</f>
        <v>0</v>
      </c>
      <c r="K204" s="195" t="s">
        <v>159</v>
      </c>
      <c r="L204" s="40"/>
      <c r="M204" s="200" t="s">
        <v>19</v>
      </c>
      <c r="N204" s="201" t="s">
        <v>39</v>
      </c>
      <c r="O204" s="65"/>
      <c r="P204" s="202">
        <f>O204*H204</f>
        <v>0</v>
      </c>
      <c r="Q204" s="202">
        <v>1.7770000000000001E-2</v>
      </c>
      <c r="R204" s="202">
        <f>Q204*H204</f>
        <v>0.14216000000000001</v>
      </c>
      <c r="S204" s="202">
        <v>0</v>
      </c>
      <c r="T204" s="20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4" t="s">
        <v>160</v>
      </c>
      <c r="AT204" s="204" t="s">
        <v>155</v>
      </c>
      <c r="AU204" s="204" t="s">
        <v>78</v>
      </c>
      <c r="AY204" s="18" t="s">
        <v>153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8" t="s">
        <v>76</v>
      </c>
      <c r="BK204" s="205">
        <f>ROUND(I204*H204,2)</f>
        <v>0</v>
      </c>
      <c r="BL204" s="18" t="s">
        <v>160</v>
      </c>
      <c r="BM204" s="204" t="s">
        <v>293</v>
      </c>
    </row>
    <row r="205" spans="1:65" s="13" customFormat="1" ht="11.25">
      <c r="B205" s="206"/>
      <c r="C205" s="207"/>
      <c r="D205" s="208" t="s">
        <v>162</v>
      </c>
      <c r="E205" s="209" t="s">
        <v>19</v>
      </c>
      <c r="F205" s="210" t="s">
        <v>294</v>
      </c>
      <c r="G205" s="207"/>
      <c r="H205" s="209" t="s">
        <v>19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162</v>
      </c>
      <c r="AU205" s="216" t="s">
        <v>78</v>
      </c>
      <c r="AV205" s="13" t="s">
        <v>76</v>
      </c>
      <c r="AW205" s="13" t="s">
        <v>30</v>
      </c>
      <c r="AX205" s="13" t="s">
        <v>68</v>
      </c>
      <c r="AY205" s="216" t="s">
        <v>153</v>
      </c>
    </row>
    <row r="206" spans="1:65" s="14" customFormat="1" ht="11.25">
      <c r="B206" s="217"/>
      <c r="C206" s="218"/>
      <c r="D206" s="208" t="s">
        <v>162</v>
      </c>
      <c r="E206" s="219" t="s">
        <v>19</v>
      </c>
      <c r="F206" s="220" t="s">
        <v>207</v>
      </c>
      <c r="G206" s="218"/>
      <c r="H206" s="221">
        <v>8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162</v>
      </c>
      <c r="AU206" s="227" t="s">
        <v>78</v>
      </c>
      <c r="AV206" s="14" t="s">
        <v>78</v>
      </c>
      <c r="AW206" s="14" t="s">
        <v>30</v>
      </c>
      <c r="AX206" s="14" t="s">
        <v>76</v>
      </c>
      <c r="AY206" s="227" t="s">
        <v>153</v>
      </c>
    </row>
    <row r="207" spans="1:65" s="2" customFormat="1" ht="21.75" customHeight="1">
      <c r="A207" s="35"/>
      <c r="B207" s="36"/>
      <c r="C207" s="239" t="s">
        <v>295</v>
      </c>
      <c r="D207" s="239" t="s">
        <v>296</v>
      </c>
      <c r="E207" s="240" t="s">
        <v>297</v>
      </c>
      <c r="F207" s="241" t="s">
        <v>298</v>
      </c>
      <c r="G207" s="242" t="s">
        <v>196</v>
      </c>
      <c r="H207" s="243">
        <v>4</v>
      </c>
      <c r="I207" s="244"/>
      <c r="J207" s="245">
        <f>ROUND(I207*H207,2)</f>
        <v>0</v>
      </c>
      <c r="K207" s="241" t="s">
        <v>159</v>
      </c>
      <c r="L207" s="246"/>
      <c r="M207" s="247" t="s">
        <v>19</v>
      </c>
      <c r="N207" s="248" t="s">
        <v>39</v>
      </c>
      <c r="O207" s="65"/>
      <c r="P207" s="202">
        <f>O207*H207</f>
        <v>0</v>
      </c>
      <c r="Q207" s="202">
        <v>1.2489999999999999E-2</v>
      </c>
      <c r="R207" s="202">
        <f>Q207*H207</f>
        <v>4.9959999999999997E-2</v>
      </c>
      <c r="S207" s="202">
        <v>0</v>
      </c>
      <c r="T207" s="20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4" t="s">
        <v>207</v>
      </c>
      <c r="AT207" s="204" t="s">
        <v>296</v>
      </c>
      <c r="AU207" s="204" t="s">
        <v>78</v>
      </c>
      <c r="AY207" s="18" t="s">
        <v>153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8" t="s">
        <v>76</v>
      </c>
      <c r="BK207" s="205">
        <f>ROUND(I207*H207,2)</f>
        <v>0</v>
      </c>
      <c r="BL207" s="18" t="s">
        <v>160</v>
      </c>
      <c r="BM207" s="204" t="s">
        <v>299</v>
      </c>
    </row>
    <row r="208" spans="1:65" s="2" customFormat="1" ht="21.75" customHeight="1">
      <c r="A208" s="35"/>
      <c r="B208" s="36"/>
      <c r="C208" s="239" t="s">
        <v>300</v>
      </c>
      <c r="D208" s="239" t="s">
        <v>296</v>
      </c>
      <c r="E208" s="240" t="s">
        <v>301</v>
      </c>
      <c r="F208" s="241" t="s">
        <v>302</v>
      </c>
      <c r="G208" s="242" t="s">
        <v>196</v>
      </c>
      <c r="H208" s="243">
        <v>4</v>
      </c>
      <c r="I208" s="244"/>
      <c r="J208" s="245">
        <f>ROUND(I208*H208,2)</f>
        <v>0</v>
      </c>
      <c r="K208" s="241" t="s">
        <v>159</v>
      </c>
      <c r="L208" s="246"/>
      <c r="M208" s="247" t="s">
        <v>19</v>
      </c>
      <c r="N208" s="248" t="s">
        <v>39</v>
      </c>
      <c r="O208" s="65"/>
      <c r="P208" s="202">
        <f>O208*H208</f>
        <v>0</v>
      </c>
      <c r="Q208" s="202">
        <v>1.272E-2</v>
      </c>
      <c r="R208" s="202">
        <f>Q208*H208</f>
        <v>5.0880000000000002E-2</v>
      </c>
      <c r="S208" s="202">
        <v>0</v>
      </c>
      <c r="T208" s="20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4" t="s">
        <v>207</v>
      </c>
      <c r="AT208" s="204" t="s">
        <v>296</v>
      </c>
      <c r="AU208" s="204" t="s">
        <v>78</v>
      </c>
      <c r="AY208" s="18" t="s">
        <v>153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8" t="s">
        <v>76</v>
      </c>
      <c r="BK208" s="205">
        <f>ROUND(I208*H208,2)</f>
        <v>0</v>
      </c>
      <c r="BL208" s="18" t="s">
        <v>160</v>
      </c>
      <c r="BM208" s="204" t="s">
        <v>303</v>
      </c>
    </row>
    <row r="209" spans="1:65" s="12" customFormat="1" ht="22.9" customHeight="1">
      <c r="B209" s="177"/>
      <c r="C209" s="178"/>
      <c r="D209" s="179" t="s">
        <v>67</v>
      </c>
      <c r="E209" s="191" t="s">
        <v>207</v>
      </c>
      <c r="F209" s="191" t="s">
        <v>304</v>
      </c>
      <c r="G209" s="178"/>
      <c r="H209" s="178"/>
      <c r="I209" s="181"/>
      <c r="J209" s="192">
        <f>BK209</f>
        <v>0</v>
      </c>
      <c r="K209" s="178"/>
      <c r="L209" s="183"/>
      <c r="M209" s="184"/>
      <c r="N209" s="185"/>
      <c r="O209" s="185"/>
      <c r="P209" s="186">
        <f>SUM(P210:P214)</f>
        <v>0</v>
      </c>
      <c r="Q209" s="185"/>
      <c r="R209" s="186">
        <f>SUM(R210:R214)</f>
        <v>0.17851224999999998</v>
      </c>
      <c r="S209" s="185"/>
      <c r="T209" s="187">
        <f>SUM(T210:T214)</f>
        <v>0.81200000000000006</v>
      </c>
      <c r="AR209" s="188" t="s">
        <v>76</v>
      </c>
      <c r="AT209" s="189" t="s">
        <v>67</v>
      </c>
      <c r="AU209" s="189" t="s">
        <v>76</v>
      </c>
      <c r="AY209" s="188" t="s">
        <v>153</v>
      </c>
      <c r="BK209" s="190">
        <f>SUM(BK210:BK214)</f>
        <v>0</v>
      </c>
    </row>
    <row r="210" spans="1:65" s="2" customFormat="1" ht="21.75" customHeight="1">
      <c r="A210" s="35"/>
      <c r="B210" s="36"/>
      <c r="C210" s="193" t="s">
        <v>305</v>
      </c>
      <c r="D210" s="193" t="s">
        <v>155</v>
      </c>
      <c r="E210" s="194" t="s">
        <v>306</v>
      </c>
      <c r="F210" s="195" t="s">
        <v>307</v>
      </c>
      <c r="G210" s="196" t="s">
        <v>308</v>
      </c>
      <c r="H210" s="197">
        <v>28</v>
      </c>
      <c r="I210" s="198"/>
      <c r="J210" s="199">
        <f>ROUND(I210*H210,2)</f>
        <v>0</v>
      </c>
      <c r="K210" s="195" t="s">
        <v>159</v>
      </c>
      <c r="L210" s="40"/>
      <c r="M210" s="200" t="s">
        <v>19</v>
      </c>
      <c r="N210" s="201" t="s">
        <v>39</v>
      </c>
      <c r="O210" s="65"/>
      <c r="P210" s="202">
        <f>O210*H210</f>
        <v>0</v>
      </c>
      <c r="Q210" s="202">
        <v>0</v>
      </c>
      <c r="R210" s="202">
        <f>Q210*H210</f>
        <v>0</v>
      </c>
      <c r="S210" s="202">
        <v>2.9000000000000001E-2</v>
      </c>
      <c r="T210" s="203">
        <f>S210*H210</f>
        <v>0.81200000000000006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4" t="s">
        <v>160</v>
      </c>
      <c r="AT210" s="204" t="s">
        <v>155</v>
      </c>
      <c r="AU210" s="204" t="s">
        <v>78</v>
      </c>
      <c r="AY210" s="18" t="s">
        <v>153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8" t="s">
        <v>76</v>
      </c>
      <c r="BK210" s="205">
        <f>ROUND(I210*H210,2)</f>
        <v>0</v>
      </c>
      <c r="BL210" s="18" t="s">
        <v>160</v>
      </c>
      <c r="BM210" s="204" t="s">
        <v>309</v>
      </c>
    </row>
    <row r="211" spans="1:65" s="13" customFormat="1" ht="11.25">
      <c r="B211" s="206"/>
      <c r="C211" s="207"/>
      <c r="D211" s="208" t="s">
        <v>162</v>
      </c>
      <c r="E211" s="209" t="s">
        <v>19</v>
      </c>
      <c r="F211" s="210" t="s">
        <v>310</v>
      </c>
      <c r="G211" s="207"/>
      <c r="H211" s="209" t="s">
        <v>19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162</v>
      </c>
      <c r="AU211" s="216" t="s">
        <v>78</v>
      </c>
      <c r="AV211" s="13" t="s">
        <v>76</v>
      </c>
      <c r="AW211" s="13" t="s">
        <v>30</v>
      </c>
      <c r="AX211" s="13" t="s">
        <v>68</v>
      </c>
      <c r="AY211" s="216" t="s">
        <v>153</v>
      </c>
    </row>
    <row r="212" spans="1:65" s="14" customFormat="1" ht="11.25">
      <c r="B212" s="217"/>
      <c r="C212" s="218"/>
      <c r="D212" s="208" t="s">
        <v>162</v>
      </c>
      <c r="E212" s="219" t="s">
        <v>19</v>
      </c>
      <c r="F212" s="220" t="s">
        <v>311</v>
      </c>
      <c r="G212" s="218"/>
      <c r="H212" s="221">
        <v>28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162</v>
      </c>
      <c r="AU212" s="227" t="s">
        <v>78</v>
      </c>
      <c r="AV212" s="14" t="s">
        <v>78</v>
      </c>
      <c r="AW212" s="14" t="s">
        <v>30</v>
      </c>
      <c r="AX212" s="14" t="s">
        <v>76</v>
      </c>
      <c r="AY212" s="227" t="s">
        <v>153</v>
      </c>
    </row>
    <row r="213" spans="1:65" s="2" customFormat="1" ht="33" customHeight="1">
      <c r="A213" s="35"/>
      <c r="B213" s="36"/>
      <c r="C213" s="193" t="s">
        <v>312</v>
      </c>
      <c r="D213" s="193" t="s">
        <v>155</v>
      </c>
      <c r="E213" s="194" t="s">
        <v>313</v>
      </c>
      <c r="F213" s="195" t="s">
        <v>314</v>
      </c>
      <c r="G213" s="196" t="s">
        <v>196</v>
      </c>
      <c r="H213" s="197">
        <v>7</v>
      </c>
      <c r="I213" s="198"/>
      <c r="J213" s="199">
        <f>ROUND(I213*H213,2)</f>
        <v>0</v>
      </c>
      <c r="K213" s="195" t="s">
        <v>159</v>
      </c>
      <c r="L213" s="40"/>
      <c r="M213" s="200" t="s">
        <v>19</v>
      </c>
      <c r="N213" s="201" t="s">
        <v>39</v>
      </c>
      <c r="O213" s="65"/>
      <c r="P213" s="202">
        <f>O213*H213</f>
        <v>0</v>
      </c>
      <c r="Q213" s="202">
        <v>1.75E-6</v>
      </c>
      <c r="R213" s="202">
        <f>Q213*H213</f>
        <v>1.225E-5</v>
      </c>
      <c r="S213" s="202">
        <v>0</v>
      </c>
      <c r="T213" s="20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4" t="s">
        <v>160</v>
      </c>
      <c r="AT213" s="204" t="s">
        <v>155</v>
      </c>
      <c r="AU213" s="204" t="s">
        <v>78</v>
      </c>
      <c r="AY213" s="18" t="s">
        <v>153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8" t="s">
        <v>76</v>
      </c>
      <c r="BK213" s="205">
        <f>ROUND(I213*H213,2)</f>
        <v>0</v>
      </c>
      <c r="BL213" s="18" t="s">
        <v>160</v>
      </c>
      <c r="BM213" s="204" t="s">
        <v>315</v>
      </c>
    </row>
    <row r="214" spans="1:65" s="2" customFormat="1" ht="16.5" customHeight="1">
      <c r="A214" s="35"/>
      <c r="B214" s="36"/>
      <c r="C214" s="239" t="s">
        <v>316</v>
      </c>
      <c r="D214" s="239" t="s">
        <v>296</v>
      </c>
      <c r="E214" s="240" t="s">
        <v>317</v>
      </c>
      <c r="F214" s="241" t="s">
        <v>318</v>
      </c>
      <c r="G214" s="242" t="s">
        <v>196</v>
      </c>
      <c r="H214" s="243">
        <v>7</v>
      </c>
      <c r="I214" s="244"/>
      <c r="J214" s="245">
        <f>ROUND(I214*H214,2)</f>
        <v>0</v>
      </c>
      <c r="K214" s="241" t="s">
        <v>159</v>
      </c>
      <c r="L214" s="246"/>
      <c r="M214" s="247" t="s">
        <v>19</v>
      </c>
      <c r="N214" s="248" t="s">
        <v>39</v>
      </c>
      <c r="O214" s="65"/>
      <c r="P214" s="202">
        <f>O214*H214</f>
        <v>0</v>
      </c>
      <c r="Q214" s="202">
        <v>2.5499999999999998E-2</v>
      </c>
      <c r="R214" s="202">
        <f>Q214*H214</f>
        <v>0.17849999999999999</v>
      </c>
      <c r="S214" s="202">
        <v>0</v>
      </c>
      <c r="T214" s="20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4" t="s">
        <v>207</v>
      </c>
      <c r="AT214" s="204" t="s">
        <v>296</v>
      </c>
      <c r="AU214" s="204" t="s">
        <v>78</v>
      </c>
      <c r="AY214" s="18" t="s">
        <v>153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8" t="s">
        <v>76</v>
      </c>
      <c r="BK214" s="205">
        <f>ROUND(I214*H214,2)</f>
        <v>0</v>
      </c>
      <c r="BL214" s="18" t="s">
        <v>160</v>
      </c>
      <c r="BM214" s="204" t="s">
        <v>319</v>
      </c>
    </row>
    <row r="215" spans="1:65" s="12" customFormat="1" ht="22.9" customHeight="1">
      <c r="B215" s="177"/>
      <c r="C215" s="178"/>
      <c r="D215" s="179" t="s">
        <v>67</v>
      </c>
      <c r="E215" s="191" t="s">
        <v>213</v>
      </c>
      <c r="F215" s="191" t="s">
        <v>320</v>
      </c>
      <c r="G215" s="178"/>
      <c r="H215" s="178"/>
      <c r="I215" s="181"/>
      <c r="J215" s="192">
        <f>BK215</f>
        <v>0</v>
      </c>
      <c r="K215" s="178"/>
      <c r="L215" s="183"/>
      <c r="M215" s="184"/>
      <c r="N215" s="185"/>
      <c r="O215" s="185"/>
      <c r="P215" s="186">
        <f>SUM(P216:P280)</f>
        <v>0</v>
      </c>
      <c r="Q215" s="185"/>
      <c r="R215" s="186">
        <f>SUM(R216:R280)</f>
        <v>1.502975E-2</v>
      </c>
      <c r="S215" s="185"/>
      <c r="T215" s="187">
        <f>SUM(T216:T280)</f>
        <v>29.278175000000005</v>
      </c>
      <c r="AR215" s="188" t="s">
        <v>76</v>
      </c>
      <c r="AT215" s="189" t="s">
        <v>67</v>
      </c>
      <c r="AU215" s="189" t="s">
        <v>76</v>
      </c>
      <c r="AY215" s="188" t="s">
        <v>153</v>
      </c>
      <c r="BK215" s="190">
        <f>SUM(BK216:BK280)</f>
        <v>0</v>
      </c>
    </row>
    <row r="216" spans="1:65" s="2" customFormat="1" ht="33" customHeight="1">
      <c r="A216" s="35"/>
      <c r="B216" s="36"/>
      <c r="C216" s="193" t="s">
        <v>321</v>
      </c>
      <c r="D216" s="193" t="s">
        <v>155</v>
      </c>
      <c r="E216" s="194" t="s">
        <v>322</v>
      </c>
      <c r="F216" s="195" t="s">
        <v>323</v>
      </c>
      <c r="G216" s="196" t="s">
        <v>196</v>
      </c>
      <c r="H216" s="197">
        <v>2</v>
      </c>
      <c r="I216" s="198"/>
      <c r="J216" s="199">
        <f>ROUND(I216*H216,2)</f>
        <v>0</v>
      </c>
      <c r="K216" s="195" t="s">
        <v>159</v>
      </c>
      <c r="L216" s="40"/>
      <c r="M216" s="200" t="s">
        <v>19</v>
      </c>
      <c r="N216" s="201" t="s">
        <v>39</v>
      </c>
      <c r="O216" s="65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4" t="s">
        <v>160</v>
      </c>
      <c r="AT216" s="204" t="s">
        <v>155</v>
      </c>
      <c r="AU216" s="204" t="s">
        <v>78</v>
      </c>
      <c r="AY216" s="18" t="s">
        <v>153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8" t="s">
        <v>76</v>
      </c>
      <c r="BK216" s="205">
        <f>ROUND(I216*H216,2)</f>
        <v>0</v>
      </c>
      <c r="BL216" s="18" t="s">
        <v>160</v>
      </c>
      <c r="BM216" s="204" t="s">
        <v>324</v>
      </c>
    </row>
    <row r="217" spans="1:65" s="2" customFormat="1" ht="44.25" customHeight="1">
      <c r="A217" s="35"/>
      <c r="B217" s="36"/>
      <c r="C217" s="193" t="s">
        <v>325</v>
      </c>
      <c r="D217" s="193" t="s">
        <v>155</v>
      </c>
      <c r="E217" s="194" t="s">
        <v>326</v>
      </c>
      <c r="F217" s="195" t="s">
        <v>327</v>
      </c>
      <c r="G217" s="196" t="s">
        <v>196</v>
      </c>
      <c r="H217" s="197">
        <v>12</v>
      </c>
      <c r="I217" s="198"/>
      <c r="J217" s="199">
        <f>ROUND(I217*H217,2)</f>
        <v>0</v>
      </c>
      <c r="K217" s="195" t="s">
        <v>159</v>
      </c>
      <c r="L217" s="40"/>
      <c r="M217" s="200" t="s">
        <v>19</v>
      </c>
      <c r="N217" s="201" t="s">
        <v>39</v>
      </c>
      <c r="O217" s="65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4" t="s">
        <v>160</v>
      </c>
      <c r="AT217" s="204" t="s">
        <v>155</v>
      </c>
      <c r="AU217" s="204" t="s">
        <v>78</v>
      </c>
      <c r="AY217" s="18" t="s">
        <v>153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8" t="s">
        <v>76</v>
      </c>
      <c r="BK217" s="205">
        <f>ROUND(I217*H217,2)</f>
        <v>0</v>
      </c>
      <c r="BL217" s="18" t="s">
        <v>160</v>
      </c>
      <c r="BM217" s="204" t="s">
        <v>328</v>
      </c>
    </row>
    <row r="218" spans="1:65" s="14" customFormat="1" ht="11.25">
      <c r="B218" s="217"/>
      <c r="C218" s="218"/>
      <c r="D218" s="208" t="s">
        <v>162</v>
      </c>
      <c r="E218" s="219" t="s">
        <v>19</v>
      </c>
      <c r="F218" s="220" t="s">
        <v>329</v>
      </c>
      <c r="G218" s="218"/>
      <c r="H218" s="221">
        <v>12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162</v>
      </c>
      <c r="AU218" s="227" t="s">
        <v>78</v>
      </c>
      <c r="AV218" s="14" t="s">
        <v>78</v>
      </c>
      <c r="AW218" s="14" t="s">
        <v>30</v>
      </c>
      <c r="AX218" s="14" t="s">
        <v>76</v>
      </c>
      <c r="AY218" s="227" t="s">
        <v>153</v>
      </c>
    </row>
    <row r="219" spans="1:65" s="2" customFormat="1" ht="33" customHeight="1">
      <c r="A219" s="35"/>
      <c r="B219" s="36"/>
      <c r="C219" s="193" t="s">
        <v>330</v>
      </c>
      <c r="D219" s="193" t="s">
        <v>155</v>
      </c>
      <c r="E219" s="194" t="s">
        <v>331</v>
      </c>
      <c r="F219" s="195" t="s">
        <v>332</v>
      </c>
      <c r="G219" s="196" t="s">
        <v>196</v>
      </c>
      <c r="H219" s="197">
        <v>2</v>
      </c>
      <c r="I219" s="198"/>
      <c r="J219" s="199">
        <f>ROUND(I219*H219,2)</f>
        <v>0</v>
      </c>
      <c r="K219" s="195" t="s">
        <v>159</v>
      </c>
      <c r="L219" s="40"/>
      <c r="M219" s="200" t="s">
        <v>19</v>
      </c>
      <c r="N219" s="201" t="s">
        <v>39</v>
      </c>
      <c r="O219" s="65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4" t="s">
        <v>160</v>
      </c>
      <c r="AT219" s="204" t="s">
        <v>155</v>
      </c>
      <c r="AU219" s="204" t="s">
        <v>78</v>
      </c>
      <c r="AY219" s="18" t="s">
        <v>153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8" t="s">
        <v>76</v>
      </c>
      <c r="BK219" s="205">
        <f>ROUND(I219*H219,2)</f>
        <v>0</v>
      </c>
      <c r="BL219" s="18" t="s">
        <v>160</v>
      </c>
      <c r="BM219" s="204" t="s">
        <v>333</v>
      </c>
    </row>
    <row r="220" spans="1:65" s="2" customFormat="1" ht="33" customHeight="1">
      <c r="A220" s="35"/>
      <c r="B220" s="36"/>
      <c r="C220" s="193" t="s">
        <v>334</v>
      </c>
      <c r="D220" s="193" t="s">
        <v>155</v>
      </c>
      <c r="E220" s="194" t="s">
        <v>335</v>
      </c>
      <c r="F220" s="195" t="s">
        <v>336</v>
      </c>
      <c r="G220" s="196" t="s">
        <v>158</v>
      </c>
      <c r="H220" s="197">
        <v>380.5</v>
      </c>
      <c r="I220" s="198"/>
      <c r="J220" s="199">
        <f>ROUND(I220*H220,2)</f>
        <v>0</v>
      </c>
      <c r="K220" s="195" t="s">
        <v>159</v>
      </c>
      <c r="L220" s="40"/>
      <c r="M220" s="200" t="s">
        <v>19</v>
      </c>
      <c r="N220" s="201" t="s">
        <v>39</v>
      </c>
      <c r="O220" s="65"/>
      <c r="P220" s="202">
        <f>O220*H220</f>
        <v>0</v>
      </c>
      <c r="Q220" s="202">
        <v>3.9499999999999998E-5</v>
      </c>
      <c r="R220" s="202">
        <f>Q220*H220</f>
        <v>1.502975E-2</v>
      </c>
      <c r="S220" s="202">
        <v>0</v>
      </c>
      <c r="T220" s="20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4" t="s">
        <v>160</v>
      </c>
      <c r="AT220" s="204" t="s">
        <v>155</v>
      </c>
      <c r="AU220" s="204" t="s">
        <v>78</v>
      </c>
      <c r="AY220" s="18" t="s">
        <v>153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8" t="s">
        <v>76</v>
      </c>
      <c r="BK220" s="205">
        <f>ROUND(I220*H220,2)</f>
        <v>0</v>
      </c>
      <c r="BL220" s="18" t="s">
        <v>160</v>
      </c>
      <c r="BM220" s="204" t="s">
        <v>337</v>
      </c>
    </row>
    <row r="221" spans="1:65" s="13" customFormat="1" ht="11.25">
      <c r="B221" s="206"/>
      <c r="C221" s="207"/>
      <c r="D221" s="208" t="s">
        <v>162</v>
      </c>
      <c r="E221" s="209" t="s">
        <v>19</v>
      </c>
      <c r="F221" s="210" t="s">
        <v>338</v>
      </c>
      <c r="G221" s="207"/>
      <c r="H221" s="209" t="s">
        <v>19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162</v>
      </c>
      <c r="AU221" s="216" t="s">
        <v>78</v>
      </c>
      <c r="AV221" s="13" t="s">
        <v>76</v>
      </c>
      <c r="AW221" s="13" t="s">
        <v>30</v>
      </c>
      <c r="AX221" s="13" t="s">
        <v>68</v>
      </c>
      <c r="AY221" s="216" t="s">
        <v>153</v>
      </c>
    </row>
    <row r="222" spans="1:65" s="14" customFormat="1" ht="11.25">
      <c r="B222" s="217"/>
      <c r="C222" s="218"/>
      <c r="D222" s="208" t="s">
        <v>162</v>
      </c>
      <c r="E222" s="219" t="s">
        <v>19</v>
      </c>
      <c r="F222" s="220" t="s">
        <v>339</v>
      </c>
      <c r="G222" s="218"/>
      <c r="H222" s="221">
        <v>380.5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162</v>
      </c>
      <c r="AU222" s="227" t="s">
        <v>78</v>
      </c>
      <c r="AV222" s="14" t="s">
        <v>78</v>
      </c>
      <c r="AW222" s="14" t="s">
        <v>30</v>
      </c>
      <c r="AX222" s="14" t="s">
        <v>76</v>
      </c>
      <c r="AY222" s="227" t="s">
        <v>153</v>
      </c>
    </row>
    <row r="223" spans="1:65" s="2" customFormat="1" ht="16.5" customHeight="1">
      <c r="A223" s="35"/>
      <c r="B223" s="36"/>
      <c r="C223" s="193" t="s">
        <v>340</v>
      </c>
      <c r="D223" s="193" t="s">
        <v>155</v>
      </c>
      <c r="E223" s="194" t="s">
        <v>341</v>
      </c>
      <c r="F223" s="195" t="s">
        <v>342</v>
      </c>
      <c r="G223" s="196" t="s">
        <v>178</v>
      </c>
      <c r="H223" s="197">
        <v>2.38</v>
      </c>
      <c r="I223" s="198"/>
      <c r="J223" s="199">
        <f>ROUND(I223*H223,2)</f>
        <v>0</v>
      </c>
      <c r="K223" s="195" t="s">
        <v>159</v>
      </c>
      <c r="L223" s="40"/>
      <c r="M223" s="200" t="s">
        <v>19</v>
      </c>
      <c r="N223" s="201" t="s">
        <v>39</v>
      </c>
      <c r="O223" s="65"/>
      <c r="P223" s="202">
        <f>O223*H223</f>
        <v>0</v>
      </c>
      <c r="Q223" s="202">
        <v>0</v>
      </c>
      <c r="R223" s="202">
        <f>Q223*H223</f>
        <v>0</v>
      </c>
      <c r="S223" s="202">
        <v>2</v>
      </c>
      <c r="T223" s="203">
        <f>S223*H223</f>
        <v>4.76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4" t="s">
        <v>160</v>
      </c>
      <c r="AT223" s="204" t="s">
        <v>155</v>
      </c>
      <c r="AU223" s="204" t="s">
        <v>78</v>
      </c>
      <c r="AY223" s="18" t="s">
        <v>153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8" t="s">
        <v>76</v>
      </c>
      <c r="BK223" s="205">
        <f>ROUND(I223*H223,2)</f>
        <v>0</v>
      </c>
      <c r="BL223" s="18" t="s">
        <v>160</v>
      </c>
      <c r="BM223" s="204" t="s">
        <v>343</v>
      </c>
    </row>
    <row r="224" spans="1:65" s="13" customFormat="1" ht="11.25">
      <c r="B224" s="206"/>
      <c r="C224" s="207"/>
      <c r="D224" s="208" t="s">
        <v>162</v>
      </c>
      <c r="E224" s="209" t="s">
        <v>19</v>
      </c>
      <c r="F224" s="210" t="s">
        <v>168</v>
      </c>
      <c r="G224" s="207"/>
      <c r="H224" s="209" t="s">
        <v>19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162</v>
      </c>
      <c r="AU224" s="216" t="s">
        <v>78</v>
      </c>
      <c r="AV224" s="13" t="s">
        <v>76</v>
      </c>
      <c r="AW224" s="13" t="s">
        <v>30</v>
      </c>
      <c r="AX224" s="13" t="s">
        <v>68</v>
      </c>
      <c r="AY224" s="216" t="s">
        <v>153</v>
      </c>
    </row>
    <row r="225" spans="1:65" s="14" customFormat="1" ht="11.25">
      <c r="B225" s="217"/>
      <c r="C225" s="218"/>
      <c r="D225" s="208" t="s">
        <v>162</v>
      </c>
      <c r="E225" s="219" t="s">
        <v>19</v>
      </c>
      <c r="F225" s="220" t="s">
        <v>344</v>
      </c>
      <c r="G225" s="218"/>
      <c r="H225" s="221">
        <v>2.38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162</v>
      </c>
      <c r="AU225" s="227" t="s">
        <v>78</v>
      </c>
      <c r="AV225" s="14" t="s">
        <v>78</v>
      </c>
      <c r="AW225" s="14" t="s">
        <v>30</v>
      </c>
      <c r="AX225" s="14" t="s">
        <v>76</v>
      </c>
      <c r="AY225" s="227" t="s">
        <v>153</v>
      </c>
    </row>
    <row r="226" spans="1:65" s="2" customFormat="1" ht="33" customHeight="1">
      <c r="A226" s="35"/>
      <c r="B226" s="36"/>
      <c r="C226" s="193" t="s">
        <v>345</v>
      </c>
      <c r="D226" s="193" t="s">
        <v>155</v>
      </c>
      <c r="E226" s="194" t="s">
        <v>346</v>
      </c>
      <c r="F226" s="195" t="s">
        <v>347</v>
      </c>
      <c r="G226" s="196" t="s">
        <v>158</v>
      </c>
      <c r="H226" s="197">
        <v>25.913</v>
      </c>
      <c r="I226" s="198"/>
      <c r="J226" s="199">
        <f>ROUND(I226*H226,2)</f>
        <v>0</v>
      </c>
      <c r="K226" s="195" t="s">
        <v>159</v>
      </c>
      <c r="L226" s="40"/>
      <c r="M226" s="200" t="s">
        <v>19</v>
      </c>
      <c r="N226" s="201" t="s">
        <v>39</v>
      </c>
      <c r="O226" s="65"/>
      <c r="P226" s="202">
        <f>O226*H226</f>
        <v>0</v>
      </c>
      <c r="Q226" s="202">
        <v>0</v>
      </c>
      <c r="R226" s="202">
        <f>Q226*H226</f>
        <v>0</v>
      </c>
      <c r="S226" s="202">
        <v>0.26100000000000001</v>
      </c>
      <c r="T226" s="203">
        <f>S226*H226</f>
        <v>6.763293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160</v>
      </c>
      <c r="AT226" s="204" t="s">
        <v>155</v>
      </c>
      <c r="AU226" s="204" t="s">
        <v>78</v>
      </c>
      <c r="AY226" s="18" t="s">
        <v>153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8" t="s">
        <v>76</v>
      </c>
      <c r="BK226" s="205">
        <f>ROUND(I226*H226,2)</f>
        <v>0</v>
      </c>
      <c r="BL226" s="18" t="s">
        <v>160</v>
      </c>
      <c r="BM226" s="204" t="s">
        <v>348</v>
      </c>
    </row>
    <row r="227" spans="1:65" s="13" customFormat="1" ht="11.25">
      <c r="B227" s="206"/>
      <c r="C227" s="207"/>
      <c r="D227" s="208" t="s">
        <v>162</v>
      </c>
      <c r="E227" s="209" t="s">
        <v>19</v>
      </c>
      <c r="F227" s="210" t="s">
        <v>349</v>
      </c>
      <c r="G227" s="207"/>
      <c r="H227" s="209" t="s">
        <v>19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162</v>
      </c>
      <c r="AU227" s="216" t="s">
        <v>78</v>
      </c>
      <c r="AV227" s="13" t="s">
        <v>76</v>
      </c>
      <c r="AW227" s="13" t="s">
        <v>30</v>
      </c>
      <c r="AX227" s="13" t="s">
        <v>68</v>
      </c>
      <c r="AY227" s="216" t="s">
        <v>153</v>
      </c>
    </row>
    <row r="228" spans="1:65" s="14" customFormat="1" ht="33.75">
      <c r="B228" s="217"/>
      <c r="C228" s="218"/>
      <c r="D228" s="208" t="s">
        <v>162</v>
      </c>
      <c r="E228" s="219" t="s">
        <v>19</v>
      </c>
      <c r="F228" s="220" t="s">
        <v>350</v>
      </c>
      <c r="G228" s="218"/>
      <c r="H228" s="221">
        <v>25.913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162</v>
      </c>
      <c r="AU228" s="227" t="s">
        <v>78</v>
      </c>
      <c r="AV228" s="14" t="s">
        <v>78</v>
      </c>
      <c r="AW228" s="14" t="s">
        <v>30</v>
      </c>
      <c r="AX228" s="14" t="s">
        <v>76</v>
      </c>
      <c r="AY228" s="227" t="s">
        <v>153</v>
      </c>
    </row>
    <row r="229" spans="1:65" s="2" customFormat="1" ht="21.75" customHeight="1">
      <c r="A229" s="35"/>
      <c r="B229" s="36"/>
      <c r="C229" s="193" t="s">
        <v>351</v>
      </c>
      <c r="D229" s="193" t="s">
        <v>155</v>
      </c>
      <c r="E229" s="194" t="s">
        <v>352</v>
      </c>
      <c r="F229" s="195" t="s">
        <v>353</v>
      </c>
      <c r="G229" s="196" t="s">
        <v>158</v>
      </c>
      <c r="H229" s="197">
        <v>65.64</v>
      </c>
      <c r="I229" s="198"/>
      <c r="J229" s="199">
        <f>ROUND(I229*H229,2)</f>
        <v>0</v>
      </c>
      <c r="K229" s="195" t="s">
        <v>159</v>
      </c>
      <c r="L229" s="40"/>
      <c r="M229" s="200" t="s">
        <v>19</v>
      </c>
      <c r="N229" s="201" t="s">
        <v>39</v>
      </c>
      <c r="O229" s="65"/>
      <c r="P229" s="202">
        <f>O229*H229</f>
        <v>0</v>
      </c>
      <c r="Q229" s="202">
        <v>0</v>
      </c>
      <c r="R229" s="202">
        <f>Q229*H229</f>
        <v>0</v>
      </c>
      <c r="S229" s="202">
        <v>0.09</v>
      </c>
      <c r="T229" s="203">
        <f>S229*H229</f>
        <v>5.9075999999999995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4" t="s">
        <v>160</v>
      </c>
      <c r="AT229" s="204" t="s">
        <v>155</v>
      </c>
      <c r="AU229" s="204" t="s">
        <v>78</v>
      </c>
      <c r="AY229" s="18" t="s">
        <v>153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8" t="s">
        <v>76</v>
      </c>
      <c r="BK229" s="205">
        <f>ROUND(I229*H229,2)</f>
        <v>0</v>
      </c>
      <c r="BL229" s="18" t="s">
        <v>160</v>
      </c>
      <c r="BM229" s="204" t="s">
        <v>354</v>
      </c>
    </row>
    <row r="230" spans="1:65" s="13" customFormat="1" ht="11.25">
      <c r="B230" s="206"/>
      <c r="C230" s="207"/>
      <c r="D230" s="208" t="s">
        <v>162</v>
      </c>
      <c r="E230" s="209" t="s">
        <v>19</v>
      </c>
      <c r="F230" s="210" t="s">
        <v>355</v>
      </c>
      <c r="G230" s="207"/>
      <c r="H230" s="209" t="s">
        <v>19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162</v>
      </c>
      <c r="AU230" s="216" t="s">
        <v>78</v>
      </c>
      <c r="AV230" s="13" t="s">
        <v>76</v>
      </c>
      <c r="AW230" s="13" t="s">
        <v>30</v>
      </c>
      <c r="AX230" s="13" t="s">
        <v>68</v>
      </c>
      <c r="AY230" s="216" t="s">
        <v>153</v>
      </c>
    </row>
    <row r="231" spans="1:65" s="14" customFormat="1" ht="11.25">
      <c r="B231" s="217"/>
      <c r="C231" s="218"/>
      <c r="D231" s="208" t="s">
        <v>162</v>
      </c>
      <c r="E231" s="219" t="s">
        <v>19</v>
      </c>
      <c r="F231" s="220" t="s">
        <v>356</v>
      </c>
      <c r="G231" s="218"/>
      <c r="H231" s="221">
        <v>18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162</v>
      </c>
      <c r="AU231" s="227" t="s">
        <v>78</v>
      </c>
      <c r="AV231" s="14" t="s">
        <v>78</v>
      </c>
      <c r="AW231" s="14" t="s">
        <v>30</v>
      </c>
      <c r="AX231" s="14" t="s">
        <v>68</v>
      </c>
      <c r="AY231" s="227" t="s">
        <v>153</v>
      </c>
    </row>
    <row r="232" spans="1:65" s="13" customFormat="1" ht="11.25">
      <c r="B232" s="206"/>
      <c r="C232" s="207"/>
      <c r="D232" s="208" t="s">
        <v>162</v>
      </c>
      <c r="E232" s="209" t="s">
        <v>19</v>
      </c>
      <c r="F232" s="210" t="s">
        <v>357</v>
      </c>
      <c r="G232" s="207"/>
      <c r="H232" s="209" t="s">
        <v>19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162</v>
      </c>
      <c r="AU232" s="216" t="s">
        <v>78</v>
      </c>
      <c r="AV232" s="13" t="s">
        <v>76</v>
      </c>
      <c r="AW232" s="13" t="s">
        <v>30</v>
      </c>
      <c r="AX232" s="13" t="s">
        <v>68</v>
      </c>
      <c r="AY232" s="216" t="s">
        <v>153</v>
      </c>
    </row>
    <row r="233" spans="1:65" s="14" customFormat="1" ht="11.25">
      <c r="B233" s="217"/>
      <c r="C233" s="218"/>
      <c r="D233" s="208" t="s">
        <v>162</v>
      </c>
      <c r="E233" s="219" t="s">
        <v>19</v>
      </c>
      <c r="F233" s="220" t="s">
        <v>358</v>
      </c>
      <c r="G233" s="218"/>
      <c r="H233" s="221">
        <v>30.96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162</v>
      </c>
      <c r="AU233" s="227" t="s">
        <v>78</v>
      </c>
      <c r="AV233" s="14" t="s">
        <v>78</v>
      </c>
      <c r="AW233" s="14" t="s">
        <v>30</v>
      </c>
      <c r="AX233" s="14" t="s">
        <v>68</v>
      </c>
      <c r="AY233" s="227" t="s">
        <v>153</v>
      </c>
    </row>
    <row r="234" spans="1:65" s="13" customFormat="1" ht="11.25">
      <c r="B234" s="206"/>
      <c r="C234" s="207"/>
      <c r="D234" s="208" t="s">
        <v>162</v>
      </c>
      <c r="E234" s="209" t="s">
        <v>19</v>
      </c>
      <c r="F234" s="210" t="s">
        <v>262</v>
      </c>
      <c r="G234" s="207"/>
      <c r="H234" s="209" t="s">
        <v>19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162</v>
      </c>
      <c r="AU234" s="216" t="s">
        <v>78</v>
      </c>
      <c r="AV234" s="13" t="s">
        <v>76</v>
      </c>
      <c r="AW234" s="13" t="s">
        <v>30</v>
      </c>
      <c r="AX234" s="13" t="s">
        <v>68</v>
      </c>
      <c r="AY234" s="216" t="s">
        <v>153</v>
      </c>
    </row>
    <row r="235" spans="1:65" s="14" customFormat="1" ht="11.25">
      <c r="B235" s="217"/>
      <c r="C235" s="218"/>
      <c r="D235" s="208" t="s">
        <v>162</v>
      </c>
      <c r="E235" s="219" t="s">
        <v>19</v>
      </c>
      <c r="F235" s="220" t="s">
        <v>359</v>
      </c>
      <c r="G235" s="218"/>
      <c r="H235" s="221">
        <v>16.68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162</v>
      </c>
      <c r="AU235" s="227" t="s">
        <v>78</v>
      </c>
      <c r="AV235" s="14" t="s">
        <v>78</v>
      </c>
      <c r="AW235" s="14" t="s">
        <v>30</v>
      </c>
      <c r="AX235" s="14" t="s">
        <v>68</v>
      </c>
      <c r="AY235" s="227" t="s">
        <v>153</v>
      </c>
    </row>
    <row r="236" spans="1:65" s="15" customFormat="1" ht="11.25">
      <c r="B236" s="228"/>
      <c r="C236" s="229"/>
      <c r="D236" s="208" t="s">
        <v>162</v>
      </c>
      <c r="E236" s="230" t="s">
        <v>19</v>
      </c>
      <c r="F236" s="231" t="s">
        <v>174</v>
      </c>
      <c r="G236" s="229"/>
      <c r="H236" s="232">
        <v>65.64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162</v>
      </c>
      <c r="AU236" s="238" t="s">
        <v>78</v>
      </c>
      <c r="AV236" s="15" t="s">
        <v>160</v>
      </c>
      <c r="AW236" s="15" t="s">
        <v>30</v>
      </c>
      <c r="AX236" s="15" t="s">
        <v>76</v>
      </c>
      <c r="AY236" s="238" t="s">
        <v>153</v>
      </c>
    </row>
    <row r="237" spans="1:65" s="2" customFormat="1" ht="33" customHeight="1">
      <c r="A237" s="35"/>
      <c r="B237" s="36"/>
      <c r="C237" s="193" t="s">
        <v>360</v>
      </c>
      <c r="D237" s="193" t="s">
        <v>155</v>
      </c>
      <c r="E237" s="194" t="s">
        <v>361</v>
      </c>
      <c r="F237" s="195" t="s">
        <v>362</v>
      </c>
      <c r="G237" s="196" t="s">
        <v>158</v>
      </c>
      <c r="H237" s="197">
        <v>50.84</v>
      </c>
      <c r="I237" s="198"/>
      <c r="J237" s="199">
        <f>ROUND(I237*H237,2)</f>
        <v>0</v>
      </c>
      <c r="K237" s="195" t="s">
        <v>159</v>
      </c>
      <c r="L237" s="40"/>
      <c r="M237" s="200" t="s">
        <v>19</v>
      </c>
      <c r="N237" s="201" t="s">
        <v>39</v>
      </c>
      <c r="O237" s="65"/>
      <c r="P237" s="202">
        <f>O237*H237</f>
        <v>0</v>
      </c>
      <c r="Q237" s="202">
        <v>0</v>
      </c>
      <c r="R237" s="202">
        <f>Q237*H237</f>
        <v>0</v>
      </c>
      <c r="S237" s="202">
        <v>5.7000000000000002E-2</v>
      </c>
      <c r="T237" s="203">
        <f>S237*H237</f>
        <v>2.8978800000000002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4" t="s">
        <v>160</v>
      </c>
      <c r="AT237" s="204" t="s">
        <v>155</v>
      </c>
      <c r="AU237" s="204" t="s">
        <v>78</v>
      </c>
      <c r="AY237" s="18" t="s">
        <v>153</v>
      </c>
      <c r="BE237" s="205">
        <f>IF(N237="základní",J237,0)</f>
        <v>0</v>
      </c>
      <c r="BF237" s="205">
        <f>IF(N237="snížená",J237,0)</f>
        <v>0</v>
      </c>
      <c r="BG237" s="205">
        <f>IF(N237="zákl. přenesená",J237,0)</f>
        <v>0</v>
      </c>
      <c r="BH237" s="205">
        <f>IF(N237="sníž. přenesená",J237,0)</f>
        <v>0</v>
      </c>
      <c r="BI237" s="205">
        <f>IF(N237="nulová",J237,0)</f>
        <v>0</v>
      </c>
      <c r="BJ237" s="18" t="s">
        <v>76</v>
      </c>
      <c r="BK237" s="205">
        <f>ROUND(I237*H237,2)</f>
        <v>0</v>
      </c>
      <c r="BL237" s="18" t="s">
        <v>160</v>
      </c>
      <c r="BM237" s="204" t="s">
        <v>363</v>
      </c>
    </row>
    <row r="238" spans="1:65" s="13" customFormat="1" ht="11.25">
      <c r="B238" s="206"/>
      <c r="C238" s="207"/>
      <c r="D238" s="208" t="s">
        <v>162</v>
      </c>
      <c r="E238" s="209" t="s">
        <v>19</v>
      </c>
      <c r="F238" s="210" t="s">
        <v>221</v>
      </c>
      <c r="G238" s="207"/>
      <c r="H238" s="209" t="s">
        <v>19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162</v>
      </c>
      <c r="AU238" s="216" t="s">
        <v>78</v>
      </c>
      <c r="AV238" s="13" t="s">
        <v>76</v>
      </c>
      <c r="AW238" s="13" t="s">
        <v>30</v>
      </c>
      <c r="AX238" s="13" t="s">
        <v>68</v>
      </c>
      <c r="AY238" s="216" t="s">
        <v>153</v>
      </c>
    </row>
    <row r="239" spans="1:65" s="14" customFormat="1" ht="11.25">
      <c r="B239" s="217"/>
      <c r="C239" s="218"/>
      <c r="D239" s="208" t="s">
        <v>162</v>
      </c>
      <c r="E239" s="219" t="s">
        <v>19</v>
      </c>
      <c r="F239" s="220" t="s">
        <v>364</v>
      </c>
      <c r="G239" s="218"/>
      <c r="H239" s="221">
        <v>30.96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162</v>
      </c>
      <c r="AU239" s="227" t="s">
        <v>78</v>
      </c>
      <c r="AV239" s="14" t="s">
        <v>78</v>
      </c>
      <c r="AW239" s="14" t="s">
        <v>30</v>
      </c>
      <c r="AX239" s="14" t="s">
        <v>68</v>
      </c>
      <c r="AY239" s="227" t="s">
        <v>153</v>
      </c>
    </row>
    <row r="240" spans="1:65" s="13" customFormat="1" ht="11.25">
      <c r="B240" s="206"/>
      <c r="C240" s="207"/>
      <c r="D240" s="208" t="s">
        <v>162</v>
      </c>
      <c r="E240" s="209" t="s">
        <v>19</v>
      </c>
      <c r="F240" s="210" t="s">
        <v>365</v>
      </c>
      <c r="G240" s="207"/>
      <c r="H240" s="209" t="s">
        <v>19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162</v>
      </c>
      <c r="AU240" s="216" t="s">
        <v>78</v>
      </c>
      <c r="AV240" s="13" t="s">
        <v>76</v>
      </c>
      <c r="AW240" s="13" t="s">
        <v>30</v>
      </c>
      <c r="AX240" s="13" t="s">
        <v>68</v>
      </c>
      <c r="AY240" s="216" t="s">
        <v>153</v>
      </c>
    </row>
    <row r="241" spans="1:65" s="14" customFormat="1" ht="11.25">
      <c r="B241" s="217"/>
      <c r="C241" s="218"/>
      <c r="D241" s="208" t="s">
        <v>162</v>
      </c>
      <c r="E241" s="219" t="s">
        <v>19</v>
      </c>
      <c r="F241" s="220" t="s">
        <v>366</v>
      </c>
      <c r="G241" s="218"/>
      <c r="H241" s="221">
        <v>3.2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162</v>
      </c>
      <c r="AU241" s="227" t="s">
        <v>78</v>
      </c>
      <c r="AV241" s="14" t="s">
        <v>78</v>
      </c>
      <c r="AW241" s="14" t="s">
        <v>30</v>
      </c>
      <c r="AX241" s="14" t="s">
        <v>68</v>
      </c>
      <c r="AY241" s="227" t="s">
        <v>153</v>
      </c>
    </row>
    <row r="242" spans="1:65" s="13" customFormat="1" ht="11.25">
      <c r="B242" s="206"/>
      <c r="C242" s="207"/>
      <c r="D242" s="208" t="s">
        <v>162</v>
      </c>
      <c r="E242" s="209" t="s">
        <v>19</v>
      </c>
      <c r="F242" s="210" t="s">
        <v>262</v>
      </c>
      <c r="G242" s="207"/>
      <c r="H242" s="209" t="s">
        <v>19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162</v>
      </c>
      <c r="AU242" s="216" t="s">
        <v>78</v>
      </c>
      <c r="AV242" s="13" t="s">
        <v>76</v>
      </c>
      <c r="AW242" s="13" t="s">
        <v>30</v>
      </c>
      <c r="AX242" s="13" t="s">
        <v>68</v>
      </c>
      <c r="AY242" s="216" t="s">
        <v>153</v>
      </c>
    </row>
    <row r="243" spans="1:65" s="14" customFormat="1" ht="11.25">
      <c r="B243" s="217"/>
      <c r="C243" s="218"/>
      <c r="D243" s="208" t="s">
        <v>162</v>
      </c>
      <c r="E243" s="219" t="s">
        <v>19</v>
      </c>
      <c r="F243" s="220" t="s">
        <v>367</v>
      </c>
      <c r="G243" s="218"/>
      <c r="H243" s="221">
        <v>16.68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162</v>
      </c>
      <c r="AU243" s="227" t="s">
        <v>78</v>
      </c>
      <c r="AV243" s="14" t="s">
        <v>78</v>
      </c>
      <c r="AW243" s="14" t="s">
        <v>30</v>
      </c>
      <c r="AX243" s="14" t="s">
        <v>68</v>
      </c>
      <c r="AY243" s="227" t="s">
        <v>153</v>
      </c>
    </row>
    <row r="244" spans="1:65" s="15" customFormat="1" ht="11.25">
      <c r="B244" s="228"/>
      <c r="C244" s="229"/>
      <c r="D244" s="208" t="s">
        <v>162</v>
      </c>
      <c r="E244" s="230" t="s">
        <v>19</v>
      </c>
      <c r="F244" s="231" t="s">
        <v>174</v>
      </c>
      <c r="G244" s="229"/>
      <c r="H244" s="232">
        <v>50.84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162</v>
      </c>
      <c r="AU244" s="238" t="s">
        <v>78</v>
      </c>
      <c r="AV244" s="15" t="s">
        <v>160</v>
      </c>
      <c r="AW244" s="15" t="s">
        <v>30</v>
      </c>
      <c r="AX244" s="15" t="s">
        <v>76</v>
      </c>
      <c r="AY244" s="238" t="s">
        <v>153</v>
      </c>
    </row>
    <row r="245" spans="1:65" s="2" customFormat="1" ht="33" customHeight="1">
      <c r="A245" s="35"/>
      <c r="B245" s="36"/>
      <c r="C245" s="193" t="s">
        <v>368</v>
      </c>
      <c r="D245" s="193" t="s">
        <v>155</v>
      </c>
      <c r="E245" s="194" t="s">
        <v>369</v>
      </c>
      <c r="F245" s="195" t="s">
        <v>370</v>
      </c>
      <c r="G245" s="196" t="s">
        <v>158</v>
      </c>
      <c r="H245" s="197">
        <v>46.006</v>
      </c>
      <c r="I245" s="198"/>
      <c r="J245" s="199">
        <f>ROUND(I245*H245,2)</f>
        <v>0</v>
      </c>
      <c r="K245" s="195" t="s">
        <v>159</v>
      </c>
      <c r="L245" s="40"/>
      <c r="M245" s="200" t="s">
        <v>19</v>
      </c>
      <c r="N245" s="201" t="s">
        <v>39</v>
      </c>
      <c r="O245" s="65"/>
      <c r="P245" s="202">
        <f>O245*H245</f>
        <v>0</v>
      </c>
      <c r="Q245" s="202">
        <v>0</v>
      </c>
      <c r="R245" s="202">
        <f>Q245*H245</f>
        <v>0</v>
      </c>
      <c r="S245" s="202">
        <v>6.7000000000000004E-2</v>
      </c>
      <c r="T245" s="203">
        <f>S245*H245</f>
        <v>3.0824020000000001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4" t="s">
        <v>160</v>
      </c>
      <c r="AT245" s="204" t="s">
        <v>155</v>
      </c>
      <c r="AU245" s="204" t="s">
        <v>78</v>
      </c>
      <c r="AY245" s="18" t="s">
        <v>153</v>
      </c>
      <c r="BE245" s="205">
        <f>IF(N245="základní",J245,0)</f>
        <v>0</v>
      </c>
      <c r="BF245" s="205">
        <f>IF(N245="snížená",J245,0)</f>
        <v>0</v>
      </c>
      <c r="BG245" s="205">
        <f>IF(N245="zákl. přenesená",J245,0)</f>
        <v>0</v>
      </c>
      <c r="BH245" s="205">
        <f>IF(N245="sníž. přenesená",J245,0)</f>
        <v>0</v>
      </c>
      <c r="BI245" s="205">
        <f>IF(N245="nulová",J245,0)</f>
        <v>0</v>
      </c>
      <c r="BJ245" s="18" t="s">
        <v>76</v>
      </c>
      <c r="BK245" s="205">
        <f>ROUND(I245*H245,2)</f>
        <v>0</v>
      </c>
      <c r="BL245" s="18" t="s">
        <v>160</v>
      </c>
      <c r="BM245" s="204" t="s">
        <v>371</v>
      </c>
    </row>
    <row r="246" spans="1:65" s="13" customFormat="1" ht="11.25">
      <c r="B246" s="206"/>
      <c r="C246" s="207"/>
      <c r="D246" s="208" t="s">
        <v>162</v>
      </c>
      <c r="E246" s="209" t="s">
        <v>19</v>
      </c>
      <c r="F246" s="210" t="s">
        <v>372</v>
      </c>
      <c r="G246" s="207"/>
      <c r="H246" s="209" t="s">
        <v>19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162</v>
      </c>
      <c r="AU246" s="216" t="s">
        <v>78</v>
      </c>
      <c r="AV246" s="13" t="s">
        <v>76</v>
      </c>
      <c r="AW246" s="13" t="s">
        <v>30</v>
      </c>
      <c r="AX246" s="13" t="s">
        <v>68</v>
      </c>
      <c r="AY246" s="216" t="s">
        <v>153</v>
      </c>
    </row>
    <row r="247" spans="1:65" s="14" customFormat="1" ht="11.25">
      <c r="B247" s="217"/>
      <c r="C247" s="218"/>
      <c r="D247" s="208" t="s">
        <v>162</v>
      </c>
      <c r="E247" s="219" t="s">
        <v>19</v>
      </c>
      <c r="F247" s="220" t="s">
        <v>373</v>
      </c>
      <c r="G247" s="218"/>
      <c r="H247" s="221">
        <v>36.537999999999997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162</v>
      </c>
      <c r="AU247" s="227" t="s">
        <v>78</v>
      </c>
      <c r="AV247" s="14" t="s">
        <v>78</v>
      </c>
      <c r="AW247" s="14" t="s">
        <v>30</v>
      </c>
      <c r="AX247" s="14" t="s">
        <v>68</v>
      </c>
      <c r="AY247" s="227" t="s">
        <v>153</v>
      </c>
    </row>
    <row r="248" spans="1:65" s="13" customFormat="1" ht="11.25">
      <c r="B248" s="206"/>
      <c r="C248" s="207"/>
      <c r="D248" s="208" t="s">
        <v>162</v>
      </c>
      <c r="E248" s="209" t="s">
        <v>19</v>
      </c>
      <c r="F248" s="210" t="s">
        <v>374</v>
      </c>
      <c r="G248" s="207"/>
      <c r="H248" s="209" t="s">
        <v>19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162</v>
      </c>
      <c r="AU248" s="216" t="s">
        <v>78</v>
      </c>
      <c r="AV248" s="13" t="s">
        <v>76</v>
      </c>
      <c r="AW248" s="13" t="s">
        <v>30</v>
      </c>
      <c r="AX248" s="13" t="s">
        <v>68</v>
      </c>
      <c r="AY248" s="216" t="s">
        <v>153</v>
      </c>
    </row>
    <row r="249" spans="1:65" s="14" customFormat="1" ht="11.25">
      <c r="B249" s="217"/>
      <c r="C249" s="218"/>
      <c r="D249" s="208" t="s">
        <v>162</v>
      </c>
      <c r="E249" s="219" t="s">
        <v>19</v>
      </c>
      <c r="F249" s="220" t="s">
        <v>375</v>
      </c>
      <c r="G249" s="218"/>
      <c r="H249" s="221">
        <v>7.3079999999999998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162</v>
      </c>
      <c r="AU249" s="227" t="s">
        <v>78</v>
      </c>
      <c r="AV249" s="14" t="s">
        <v>78</v>
      </c>
      <c r="AW249" s="14" t="s">
        <v>30</v>
      </c>
      <c r="AX249" s="14" t="s">
        <v>68</v>
      </c>
      <c r="AY249" s="227" t="s">
        <v>153</v>
      </c>
    </row>
    <row r="250" spans="1:65" s="13" customFormat="1" ht="11.25">
      <c r="B250" s="206"/>
      <c r="C250" s="207"/>
      <c r="D250" s="208" t="s">
        <v>162</v>
      </c>
      <c r="E250" s="209" t="s">
        <v>19</v>
      </c>
      <c r="F250" s="210" t="s">
        <v>376</v>
      </c>
      <c r="G250" s="207"/>
      <c r="H250" s="209" t="s">
        <v>19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162</v>
      </c>
      <c r="AU250" s="216" t="s">
        <v>78</v>
      </c>
      <c r="AV250" s="13" t="s">
        <v>76</v>
      </c>
      <c r="AW250" s="13" t="s">
        <v>30</v>
      </c>
      <c r="AX250" s="13" t="s">
        <v>68</v>
      </c>
      <c r="AY250" s="216" t="s">
        <v>153</v>
      </c>
    </row>
    <row r="251" spans="1:65" s="14" customFormat="1" ht="11.25">
      <c r="B251" s="217"/>
      <c r="C251" s="218"/>
      <c r="D251" s="208" t="s">
        <v>162</v>
      </c>
      <c r="E251" s="219" t="s">
        <v>19</v>
      </c>
      <c r="F251" s="220" t="s">
        <v>377</v>
      </c>
      <c r="G251" s="218"/>
      <c r="H251" s="221">
        <v>2.16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162</v>
      </c>
      <c r="AU251" s="227" t="s">
        <v>78</v>
      </c>
      <c r="AV251" s="14" t="s">
        <v>78</v>
      </c>
      <c r="AW251" s="14" t="s">
        <v>30</v>
      </c>
      <c r="AX251" s="14" t="s">
        <v>68</v>
      </c>
      <c r="AY251" s="227" t="s">
        <v>153</v>
      </c>
    </row>
    <row r="252" spans="1:65" s="15" customFormat="1" ht="11.25">
      <c r="B252" s="228"/>
      <c r="C252" s="229"/>
      <c r="D252" s="208" t="s">
        <v>162</v>
      </c>
      <c r="E252" s="230" t="s">
        <v>19</v>
      </c>
      <c r="F252" s="231" t="s">
        <v>174</v>
      </c>
      <c r="G252" s="229"/>
      <c r="H252" s="232">
        <v>46.006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162</v>
      </c>
      <c r="AU252" s="238" t="s">
        <v>78</v>
      </c>
      <c r="AV252" s="15" t="s">
        <v>160</v>
      </c>
      <c r="AW252" s="15" t="s">
        <v>30</v>
      </c>
      <c r="AX252" s="15" t="s">
        <v>76</v>
      </c>
      <c r="AY252" s="238" t="s">
        <v>153</v>
      </c>
    </row>
    <row r="253" spans="1:65" s="2" customFormat="1" ht="33" customHeight="1">
      <c r="A253" s="35"/>
      <c r="B253" s="36"/>
      <c r="C253" s="193" t="s">
        <v>378</v>
      </c>
      <c r="D253" s="193" t="s">
        <v>155</v>
      </c>
      <c r="E253" s="194" t="s">
        <v>379</v>
      </c>
      <c r="F253" s="195" t="s">
        <v>380</v>
      </c>
      <c r="G253" s="196" t="s">
        <v>158</v>
      </c>
      <c r="H253" s="197">
        <v>17</v>
      </c>
      <c r="I253" s="198"/>
      <c r="J253" s="199">
        <f>ROUND(I253*H253,2)</f>
        <v>0</v>
      </c>
      <c r="K253" s="195" t="s">
        <v>159</v>
      </c>
      <c r="L253" s="40"/>
      <c r="M253" s="200" t="s">
        <v>19</v>
      </c>
      <c r="N253" s="201" t="s">
        <v>39</v>
      </c>
      <c r="O253" s="65"/>
      <c r="P253" s="202">
        <f>O253*H253</f>
        <v>0</v>
      </c>
      <c r="Q253" s="202">
        <v>0</v>
      </c>
      <c r="R253" s="202">
        <f>Q253*H253</f>
        <v>0</v>
      </c>
      <c r="S253" s="202">
        <v>7.5999999999999998E-2</v>
      </c>
      <c r="T253" s="203">
        <f>S253*H253</f>
        <v>1.292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4" t="s">
        <v>160</v>
      </c>
      <c r="AT253" s="204" t="s">
        <v>155</v>
      </c>
      <c r="AU253" s="204" t="s">
        <v>78</v>
      </c>
      <c r="AY253" s="18" t="s">
        <v>153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8" t="s">
        <v>76</v>
      </c>
      <c r="BK253" s="205">
        <f>ROUND(I253*H253,2)</f>
        <v>0</v>
      </c>
      <c r="BL253" s="18" t="s">
        <v>160</v>
      </c>
      <c r="BM253" s="204" t="s">
        <v>381</v>
      </c>
    </row>
    <row r="254" spans="1:65" s="13" customFormat="1" ht="11.25">
      <c r="B254" s="206"/>
      <c r="C254" s="207"/>
      <c r="D254" s="208" t="s">
        <v>162</v>
      </c>
      <c r="E254" s="209" t="s">
        <v>19</v>
      </c>
      <c r="F254" s="210" t="s">
        <v>382</v>
      </c>
      <c r="G254" s="207"/>
      <c r="H254" s="209" t="s">
        <v>19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162</v>
      </c>
      <c r="AU254" s="216" t="s">
        <v>78</v>
      </c>
      <c r="AV254" s="13" t="s">
        <v>76</v>
      </c>
      <c r="AW254" s="13" t="s">
        <v>30</v>
      </c>
      <c r="AX254" s="13" t="s">
        <v>68</v>
      </c>
      <c r="AY254" s="216" t="s">
        <v>153</v>
      </c>
    </row>
    <row r="255" spans="1:65" s="14" customFormat="1" ht="11.25">
      <c r="B255" s="217"/>
      <c r="C255" s="218"/>
      <c r="D255" s="208" t="s">
        <v>162</v>
      </c>
      <c r="E255" s="219" t="s">
        <v>19</v>
      </c>
      <c r="F255" s="220" t="s">
        <v>383</v>
      </c>
      <c r="G255" s="218"/>
      <c r="H255" s="221">
        <v>17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162</v>
      </c>
      <c r="AU255" s="227" t="s">
        <v>78</v>
      </c>
      <c r="AV255" s="14" t="s">
        <v>78</v>
      </c>
      <c r="AW255" s="14" t="s">
        <v>30</v>
      </c>
      <c r="AX255" s="14" t="s">
        <v>76</v>
      </c>
      <c r="AY255" s="227" t="s">
        <v>153</v>
      </c>
    </row>
    <row r="256" spans="1:65" s="2" customFormat="1" ht="44.25" customHeight="1">
      <c r="A256" s="35"/>
      <c r="B256" s="36"/>
      <c r="C256" s="193" t="s">
        <v>384</v>
      </c>
      <c r="D256" s="193" t="s">
        <v>155</v>
      </c>
      <c r="E256" s="194" t="s">
        <v>385</v>
      </c>
      <c r="F256" s="195" t="s">
        <v>386</v>
      </c>
      <c r="G256" s="196" t="s">
        <v>196</v>
      </c>
      <c r="H256" s="197">
        <v>42</v>
      </c>
      <c r="I256" s="198"/>
      <c r="J256" s="199">
        <f>ROUND(I256*H256,2)</f>
        <v>0</v>
      </c>
      <c r="K256" s="195" t="s">
        <v>159</v>
      </c>
      <c r="L256" s="40"/>
      <c r="M256" s="200" t="s">
        <v>19</v>
      </c>
      <c r="N256" s="201" t="s">
        <v>39</v>
      </c>
      <c r="O256" s="65"/>
      <c r="P256" s="202">
        <f>O256*H256</f>
        <v>0</v>
      </c>
      <c r="Q256" s="202">
        <v>0</v>
      </c>
      <c r="R256" s="202">
        <f>Q256*H256</f>
        <v>0</v>
      </c>
      <c r="S256" s="202">
        <v>1E-3</v>
      </c>
      <c r="T256" s="203">
        <f>S256*H256</f>
        <v>4.2000000000000003E-2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4" t="s">
        <v>160</v>
      </c>
      <c r="AT256" s="204" t="s">
        <v>155</v>
      </c>
      <c r="AU256" s="204" t="s">
        <v>78</v>
      </c>
      <c r="AY256" s="18" t="s">
        <v>153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8" t="s">
        <v>76</v>
      </c>
      <c r="BK256" s="205">
        <f>ROUND(I256*H256,2)</f>
        <v>0</v>
      </c>
      <c r="BL256" s="18" t="s">
        <v>160</v>
      </c>
      <c r="BM256" s="204" t="s">
        <v>387</v>
      </c>
    </row>
    <row r="257" spans="1:65" s="14" customFormat="1" ht="11.25">
      <c r="B257" s="217"/>
      <c r="C257" s="218"/>
      <c r="D257" s="208" t="s">
        <v>162</v>
      </c>
      <c r="E257" s="219" t="s">
        <v>19</v>
      </c>
      <c r="F257" s="220" t="s">
        <v>388</v>
      </c>
      <c r="G257" s="218"/>
      <c r="H257" s="221">
        <v>21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162</v>
      </c>
      <c r="AU257" s="227" t="s">
        <v>78</v>
      </c>
      <c r="AV257" s="14" t="s">
        <v>78</v>
      </c>
      <c r="AW257" s="14" t="s">
        <v>30</v>
      </c>
      <c r="AX257" s="14" t="s">
        <v>68</v>
      </c>
      <c r="AY257" s="227" t="s">
        <v>153</v>
      </c>
    </row>
    <row r="258" spans="1:65" s="14" customFormat="1" ht="11.25">
      <c r="B258" s="217"/>
      <c r="C258" s="218"/>
      <c r="D258" s="208" t="s">
        <v>162</v>
      </c>
      <c r="E258" s="219" t="s">
        <v>19</v>
      </c>
      <c r="F258" s="220" t="s">
        <v>389</v>
      </c>
      <c r="G258" s="218"/>
      <c r="H258" s="221">
        <v>21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162</v>
      </c>
      <c r="AU258" s="227" t="s">
        <v>78</v>
      </c>
      <c r="AV258" s="14" t="s">
        <v>78</v>
      </c>
      <c r="AW258" s="14" t="s">
        <v>30</v>
      </c>
      <c r="AX258" s="14" t="s">
        <v>68</v>
      </c>
      <c r="AY258" s="227" t="s">
        <v>153</v>
      </c>
    </row>
    <row r="259" spans="1:65" s="15" customFormat="1" ht="11.25">
      <c r="B259" s="228"/>
      <c r="C259" s="229"/>
      <c r="D259" s="208" t="s">
        <v>162</v>
      </c>
      <c r="E259" s="230" t="s">
        <v>19</v>
      </c>
      <c r="F259" s="231" t="s">
        <v>174</v>
      </c>
      <c r="G259" s="229"/>
      <c r="H259" s="232">
        <v>42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162</v>
      </c>
      <c r="AU259" s="238" t="s">
        <v>78</v>
      </c>
      <c r="AV259" s="15" t="s">
        <v>160</v>
      </c>
      <c r="AW259" s="15" t="s">
        <v>30</v>
      </c>
      <c r="AX259" s="15" t="s">
        <v>76</v>
      </c>
      <c r="AY259" s="238" t="s">
        <v>153</v>
      </c>
    </row>
    <row r="260" spans="1:65" s="2" customFormat="1" ht="44.25" customHeight="1">
      <c r="A260" s="35"/>
      <c r="B260" s="36"/>
      <c r="C260" s="193" t="s">
        <v>390</v>
      </c>
      <c r="D260" s="193" t="s">
        <v>155</v>
      </c>
      <c r="E260" s="194" t="s">
        <v>391</v>
      </c>
      <c r="F260" s="195" t="s">
        <v>392</v>
      </c>
      <c r="G260" s="196" t="s">
        <v>196</v>
      </c>
      <c r="H260" s="197">
        <v>22</v>
      </c>
      <c r="I260" s="198"/>
      <c r="J260" s="199">
        <f>ROUND(I260*H260,2)</f>
        <v>0</v>
      </c>
      <c r="K260" s="195" t="s">
        <v>159</v>
      </c>
      <c r="L260" s="40"/>
      <c r="M260" s="200" t="s">
        <v>19</v>
      </c>
      <c r="N260" s="201" t="s">
        <v>39</v>
      </c>
      <c r="O260" s="65"/>
      <c r="P260" s="202">
        <f>O260*H260</f>
        <v>0</v>
      </c>
      <c r="Q260" s="202">
        <v>0</v>
      </c>
      <c r="R260" s="202">
        <f>Q260*H260</f>
        <v>0</v>
      </c>
      <c r="S260" s="202">
        <v>1E-3</v>
      </c>
      <c r="T260" s="203">
        <f>S260*H260</f>
        <v>2.1999999999999999E-2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4" t="s">
        <v>160</v>
      </c>
      <c r="AT260" s="204" t="s">
        <v>155</v>
      </c>
      <c r="AU260" s="204" t="s">
        <v>78</v>
      </c>
      <c r="AY260" s="18" t="s">
        <v>153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8" t="s">
        <v>76</v>
      </c>
      <c r="BK260" s="205">
        <f>ROUND(I260*H260,2)</f>
        <v>0</v>
      </c>
      <c r="BL260" s="18" t="s">
        <v>160</v>
      </c>
      <c r="BM260" s="204" t="s">
        <v>393</v>
      </c>
    </row>
    <row r="261" spans="1:65" s="14" customFormat="1" ht="11.25">
      <c r="B261" s="217"/>
      <c r="C261" s="218"/>
      <c r="D261" s="208" t="s">
        <v>162</v>
      </c>
      <c r="E261" s="219" t="s">
        <v>19</v>
      </c>
      <c r="F261" s="220" t="s">
        <v>394</v>
      </c>
      <c r="G261" s="218"/>
      <c r="H261" s="221">
        <v>22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162</v>
      </c>
      <c r="AU261" s="227" t="s">
        <v>78</v>
      </c>
      <c r="AV261" s="14" t="s">
        <v>78</v>
      </c>
      <c r="AW261" s="14" t="s">
        <v>30</v>
      </c>
      <c r="AX261" s="14" t="s">
        <v>68</v>
      </c>
      <c r="AY261" s="227" t="s">
        <v>153</v>
      </c>
    </row>
    <row r="262" spans="1:65" s="15" customFormat="1" ht="11.25">
      <c r="B262" s="228"/>
      <c r="C262" s="229"/>
      <c r="D262" s="208" t="s">
        <v>162</v>
      </c>
      <c r="E262" s="230" t="s">
        <v>19</v>
      </c>
      <c r="F262" s="231" t="s">
        <v>174</v>
      </c>
      <c r="G262" s="229"/>
      <c r="H262" s="232">
        <v>22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162</v>
      </c>
      <c r="AU262" s="238" t="s">
        <v>78</v>
      </c>
      <c r="AV262" s="15" t="s">
        <v>160</v>
      </c>
      <c r="AW262" s="15" t="s">
        <v>30</v>
      </c>
      <c r="AX262" s="15" t="s">
        <v>76</v>
      </c>
      <c r="AY262" s="238" t="s">
        <v>153</v>
      </c>
    </row>
    <row r="263" spans="1:65" s="2" customFormat="1" ht="44.25" customHeight="1">
      <c r="A263" s="35"/>
      <c r="B263" s="36"/>
      <c r="C263" s="193" t="s">
        <v>395</v>
      </c>
      <c r="D263" s="193" t="s">
        <v>155</v>
      </c>
      <c r="E263" s="194" t="s">
        <v>396</v>
      </c>
      <c r="F263" s="195" t="s">
        <v>397</v>
      </c>
      <c r="G263" s="196" t="s">
        <v>196</v>
      </c>
      <c r="H263" s="197">
        <v>10</v>
      </c>
      <c r="I263" s="198"/>
      <c r="J263" s="199">
        <f>ROUND(I263*H263,2)</f>
        <v>0</v>
      </c>
      <c r="K263" s="195" t="s">
        <v>159</v>
      </c>
      <c r="L263" s="40"/>
      <c r="M263" s="200" t="s">
        <v>19</v>
      </c>
      <c r="N263" s="201" t="s">
        <v>39</v>
      </c>
      <c r="O263" s="65"/>
      <c r="P263" s="202">
        <f>O263*H263</f>
        <v>0</v>
      </c>
      <c r="Q263" s="202">
        <v>0</v>
      </c>
      <c r="R263" s="202">
        <f>Q263*H263</f>
        <v>0</v>
      </c>
      <c r="S263" s="202">
        <v>2E-3</v>
      </c>
      <c r="T263" s="203">
        <f>S263*H263</f>
        <v>0.02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4" t="s">
        <v>160</v>
      </c>
      <c r="AT263" s="204" t="s">
        <v>155</v>
      </c>
      <c r="AU263" s="204" t="s">
        <v>78</v>
      </c>
      <c r="AY263" s="18" t="s">
        <v>153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8" t="s">
        <v>76</v>
      </c>
      <c r="BK263" s="205">
        <f>ROUND(I263*H263,2)</f>
        <v>0</v>
      </c>
      <c r="BL263" s="18" t="s">
        <v>160</v>
      </c>
      <c r="BM263" s="204" t="s">
        <v>398</v>
      </c>
    </row>
    <row r="264" spans="1:65" s="14" customFormat="1" ht="11.25">
      <c r="B264" s="217"/>
      <c r="C264" s="218"/>
      <c r="D264" s="208" t="s">
        <v>162</v>
      </c>
      <c r="E264" s="219" t="s">
        <v>19</v>
      </c>
      <c r="F264" s="220" t="s">
        <v>399</v>
      </c>
      <c r="G264" s="218"/>
      <c r="H264" s="221">
        <v>6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162</v>
      </c>
      <c r="AU264" s="227" t="s">
        <v>78</v>
      </c>
      <c r="AV264" s="14" t="s">
        <v>78</v>
      </c>
      <c r="AW264" s="14" t="s">
        <v>30</v>
      </c>
      <c r="AX264" s="14" t="s">
        <v>68</v>
      </c>
      <c r="AY264" s="227" t="s">
        <v>153</v>
      </c>
    </row>
    <row r="265" spans="1:65" s="14" customFormat="1" ht="11.25">
      <c r="B265" s="217"/>
      <c r="C265" s="218"/>
      <c r="D265" s="208" t="s">
        <v>162</v>
      </c>
      <c r="E265" s="219" t="s">
        <v>19</v>
      </c>
      <c r="F265" s="220" t="s">
        <v>400</v>
      </c>
      <c r="G265" s="218"/>
      <c r="H265" s="221">
        <v>4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162</v>
      </c>
      <c r="AU265" s="227" t="s">
        <v>78</v>
      </c>
      <c r="AV265" s="14" t="s">
        <v>78</v>
      </c>
      <c r="AW265" s="14" t="s">
        <v>30</v>
      </c>
      <c r="AX265" s="14" t="s">
        <v>68</v>
      </c>
      <c r="AY265" s="227" t="s">
        <v>153</v>
      </c>
    </row>
    <row r="266" spans="1:65" s="15" customFormat="1" ht="11.25">
      <c r="B266" s="228"/>
      <c r="C266" s="229"/>
      <c r="D266" s="208" t="s">
        <v>162</v>
      </c>
      <c r="E266" s="230" t="s">
        <v>19</v>
      </c>
      <c r="F266" s="231" t="s">
        <v>174</v>
      </c>
      <c r="G266" s="229"/>
      <c r="H266" s="232">
        <v>10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162</v>
      </c>
      <c r="AU266" s="238" t="s">
        <v>78</v>
      </c>
      <c r="AV266" s="15" t="s">
        <v>160</v>
      </c>
      <c r="AW266" s="15" t="s">
        <v>30</v>
      </c>
      <c r="AX266" s="15" t="s">
        <v>76</v>
      </c>
      <c r="AY266" s="238" t="s">
        <v>153</v>
      </c>
    </row>
    <row r="267" spans="1:65" s="2" customFormat="1" ht="44.25" customHeight="1">
      <c r="A267" s="35"/>
      <c r="B267" s="36"/>
      <c r="C267" s="193" t="s">
        <v>401</v>
      </c>
      <c r="D267" s="193" t="s">
        <v>155</v>
      </c>
      <c r="E267" s="194" t="s">
        <v>402</v>
      </c>
      <c r="F267" s="195" t="s">
        <v>403</v>
      </c>
      <c r="G267" s="196" t="s">
        <v>196</v>
      </c>
      <c r="H267" s="197">
        <v>6</v>
      </c>
      <c r="I267" s="198"/>
      <c r="J267" s="199">
        <f>ROUND(I267*H267,2)</f>
        <v>0</v>
      </c>
      <c r="K267" s="195" t="s">
        <v>159</v>
      </c>
      <c r="L267" s="40"/>
      <c r="M267" s="200" t="s">
        <v>19</v>
      </c>
      <c r="N267" s="201" t="s">
        <v>39</v>
      </c>
      <c r="O267" s="65"/>
      <c r="P267" s="202">
        <f>O267*H267</f>
        <v>0</v>
      </c>
      <c r="Q267" s="202">
        <v>0</v>
      </c>
      <c r="R267" s="202">
        <f>Q267*H267</f>
        <v>0</v>
      </c>
      <c r="S267" s="202">
        <v>4.0000000000000001E-3</v>
      </c>
      <c r="T267" s="203">
        <f>S267*H267</f>
        <v>2.4E-2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4" t="s">
        <v>160</v>
      </c>
      <c r="AT267" s="204" t="s">
        <v>155</v>
      </c>
      <c r="AU267" s="204" t="s">
        <v>78</v>
      </c>
      <c r="AY267" s="18" t="s">
        <v>153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8" t="s">
        <v>76</v>
      </c>
      <c r="BK267" s="205">
        <f>ROUND(I267*H267,2)</f>
        <v>0</v>
      </c>
      <c r="BL267" s="18" t="s">
        <v>160</v>
      </c>
      <c r="BM267" s="204" t="s">
        <v>404</v>
      </c>
    </row>
    <row r="268" spans="1:65" s="14" customFormat="1" ht="11.25">
      <c r="B268" s="217"/>
      <c r="C268" s="218"/>
      <c r="D268" s="208" t="s">
        <v>162</v>
      </c>
      <c r="E268" s="219" t="s">
        <v>19</v>
      </c>
      <c r="F268" s="220" t="s">
        <v>405</v>
      </c>
      <c r="G268" s="218"/>
      <c r="H268" s="221">
        <v>6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162</v>
      </c>
      <c r="AU268" s="227" t="s">
        <v>78</v>
      </c>
      <c r="AV268" s="14" t="s">
        <v>78</v>
      </c>
      <c r="AW268" s="14" t="s">
        <v>30</v>
      </c>
      <c r="AX268" s="14" t="s">
        <v>76</v>
      </c>
      <c r="AY268" s="227" t="s">
        <v>153</v>
      </c>
    </row>
    <row r="269" spans="1:65" s="2" customFormat="1" ht="44.25" customHeight="1">
      <c r="A269" s="35"/>
      <c r="B269" s="36"/>
      <c r="C269" s="193" t="s">
        <v>406</v>
      </c>
      <c r="D269" s="193" t="s">
        <v>155</v>
      </c>
      <c r="E269" s="194" t="s">
        <v>407</v>
      </c>
      <c r="F269" s="195" t="s">
        <v>408</v>
      </c>
      <c r="G269" s="196" t="s">
        <v>196</v>
      </c>
      <c r="H269" s="197">
        <v>12</v>
      </c>
      <c r="I269" s="198"/>
      <c r="J269" s="199">
        <f>ROUND(I269*H269,2)</f>
        <v>0</v>
      </c>
      <c r="K269" s="195" t="s">
        <v>159</v>
      </c>
      <c r="L269" s="40"/>
      <c r="M269" s="200" t="s">
        <v>19</v>
      </c>
      <c r="N269" s="201" t="s">
        <v>39</v>
      </c>
      <c r="O269" s="65"/>
      <c r="P269" s="202">
        <f>O269*H269</f>
        <v>0</v>
      </c>
      <c r="Q269" s="202">
        <v>0</v>
      </c>
      <c r="R269" s="202">
        <f>Q269*H269</f>
        <v>0</v>
      </c>
      <c r="S269" s="202">
        <v>8.0000000000000002E-3</v>
      </c>
      <c r="T269" s="203">
        <f>S269*H269</f>
        <v>9.6000000000000002E-2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4" t="s">
        <v>160</v>
      </c>
      <c r="AT269" s="204" t="s">
        <v>155</v>
      </c>
      <c r="AU269" s="204" t="s">
        <v>78</v>
      </c>
      <c r="AY269" s="18" t="s">
        <v>153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8" t="s">
        <v>76</v>
      </c>
      <c r="BK269" s="205">
        <f>ROUND(I269*H269,2)</f>
        <v>0</v>
      </c>
      <c r="BL269" s="18" t="s">
        <v>160</v>
      </c>
      <c r="BM269" s="204" t="s">
        <v>409</v>
      </c>
    </row>
    <row r="270" spans="1:65" s="14" customFormat="1" ht="11.25">
      <c r="B270" s="217"/>
      <c r="C270" s="218"/>
      <c r="D270" s="208" t="s">
        <v>162</v>
      </c>
      <c r="E270" s="219" t="s">
        <v>19</v>
      </c>
      <c r="F270" s="220" t="s">
        <v>410</v>
      </c>
      <c r="G270" s="218"/>
      <c r="H270" s="221">
        <v>12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162</v>
      </c>
      <c r="AU270" s="227" t="s">
        <v>78</v>
      </c>
      <c r="AV270" s="14" t="s">
        <v>78</v>
      </c>
      <c r="AW270" s="14" t="s">
        <v>30</v>
      </c>
      <c r="AX270" s="14" t="s">
        <v>76</v>
      </c>
      <c r="AY270" s="227" t="s">
        <v>153</v>
      </c>
    </row>
    <row r="271" spans="1:65" s="2" customFormat="1" ht="44.25" customHeight="1">
      <c r="A271" s="35"/>
      <c r="B271" s="36"/>
      <c r="C271" s="193" t="s">
        <v>411</v>
      </c>
      <c r="D271" s="193" t="s">
        <v>155</v>
      </c>
      <c r="E271" s="194" t="s">
        <v>412</v>
      </c>
      <c r="F271" s="195" t="s">
        <v>413</v>
      </c>
      <c r="G271" s="196" t="s">
        <v>196</v>
      </c>
      <c r="H271" s="197">
        <v>36</v>
      </c>
      <c r="I271" s="198"/>
      <c r="J271" s="199">
        <f>ROUND(I271*H271,2)</f>
        <v>0</v>
      </c>
      <c r="K271" s="195" t="s">
        <v>159</v>
      </c>
      <c r="L271" s="40"/>
      <c r="M271" s="200" t="s">
        <v>19</v>
      </c>
      <c r="N271" s="201" t="s">
        <v>39</v>
      </c>
      <c r="O271" s="65"/>
      <c r="P271" s="202">
        <f>O271*H271</f>
        <v>0</v>
      </c>
      <c r="Q271" s="202">
        <v>0</v>
      </c>
      <c r="R271" s="202">
        <f>Q271*H271</f>
        <v>0</v>
      </c>
      <c r="S271" s="202">
        <v>1.6E-2</v>
      </c>
      <c r="T271" s="203">
        <f>S271*H271</f>
        <v>0.57600000000000007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4" t="s">
        <v>160</v>
      </c>
      <c r="AT271" s="204" t="s">
        <v>155</v>
      </c>
      <c r="AU271" s="204" t="s">
        <v>78</v>
      </c>
      <c r="AY271" s="18" t="s">
        <v>153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8" t="s">
        <v>76</v>
      </c>
      <c r="BK271" s="205">
        <f>ROUND(I271*H271,2)</f>
        <v>0</v>
      </c>
      <c r="BL271" s="18" t="s">
        <v>160</v>
      </c>
      <c r="BM271" s="204" t="s">
        <v>414</v>
      </c>
    </row>
    <row r="272" spans="1:65" s="14" customFormat="1" ht="11.25">
      <c r="B272" s="217"/>
      <c r="C272" s="218"/>
      <c r="D272" s="208" t="s">
        <v>162</v>
      </c>
      <c r="E272" s="219" t="s">
        <v>19</v>
      </c>
      <c r="F272" s="220" t="s">
        <v>415</v>
      </c>
      <c r="G272" s="218"/>
      <c r="H272" s="221">
        <v>19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162</v>
      </c>
      <c r="AU272" s="227" t="s">
        <v>78</v>
      </c>
      <c r="AV272" s="14" t="s">
        <v>78</v>
      </c>
      <c r="AW272" s="14" t="s">
        <v>30</v>
      </c>
      <c r="AX272" s="14" t="s">
        <v>68</v>
      </c>
      <c r="AY272" s="227" t="s">
        <v>153</v>
      </c>
    </row>
    <row r="273" spans="1:65" s="14" customFormat="1" ht="11.25">
      <c r="B273" s="217"/>
      <c r="C273" s="218"/>
      <c r="D273" s="208" t="s">
        <v>162</v>
      </c>
      <c r="E273" s="219" t="s">
        <v>19</v>
      </c>
      <c r="F273" s="220" t="s">
        <v>416</v>
      </c>
      <c r="G273" s="218"/>
      <c r="H273" s="221">
        <v>17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162</v>
      </c>
      <c r="AU273" s="227" t="s">
        <v>78</v>
      </c>
      <c r="AV273" s="14" t="s">
        <v>78</v>
      </c>
      <c r="AW273" s="14" t="s">
        <v>30</v>
      </c>
      <c r="AX273" s="14" t="s">
        <v>68</v>
      </c>
      <c r="AY273" s="227" t="s">
        <v>153</v>
      </c>
    </row>
    <row r="274" spans="1:65" s="15" customFormat="1" ht="11.25">
      <c r="B274" s="228"/>
      <c r="C274" s="229"/>
      <c r="D274" s="208" t="s">
        <v>162</v>
      </c>
      <c r="E274" s="230" t="s">
        <v>19</v>
      </c>
      <c r="F274" s="231" t="s">
        <v>174</v>
      </c>
      <c r="G274" s="229"/>
      <c r="H274" s="232">
        <v>36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162</v>
      </c>
      <c r="AU274" s="238" t="s">
        <v>78</v>
      </c>
      <c r="AV274" s="15" t="s">
        <v>160</v>
      </c>
      <c r="AW274" s="15" t="s">
        <v>30</v>
      </c>
      <c r="AX274" s="15" t="s">
        <v>76</v>
      </c>
      <c r="AY274" s="238" t="s">
        <v>153</v>
      </c>
    </row>
    <row r="275" spans="1:65" s="2" customFormat="1" ht="33" customHeight="1">
      <c r="A275" s="35"/>
      <c r="B275" s="36"/>
      <c r="C275" s="193" t="s">
        <v>417</v>
      </c>
      <c r="D275" s="193" t="s">
        <v>155</v>
      </c>
      <c r="E275" s="194" t="s">
        <v>418</v>
      </c>
      <c r="F275" s="195" t="s">
        <v>419</v>
      </c>
      <c r="G275" s="196" t="s">
        <v>196</v>
      </c>
      <c r="H275" s="197">
        <v>15</v>
      </c>
      <c r="I275" s="198"/>
      <c r="J275" s="199">
        <f>ROUND(I275*H275,2)</f>
        <v>0</v>
      </c>
      <c r="K275" s="195" t="s">
        <v>159</v>
      </c>
      <c r="L275" s="40"/>
      <c r="M275" s="200" t="s">
        <v>19</v>
      </c>
      <c r="N275" s="201" t="s">
        <v>39</v>
      </c>
      <c r="O275" s="65"/>
      <c r="P275" s="202">
        <f>O275*H275</f>
        <v>0</v>
      </c>
      <c r="Q275" s="202">
        <v>0</v>
      </c>
      <c r="R275" s="202">
        <f>Q275*H275</f>
        <v>0</v>
      </c>
      <c r="S275" s="202">
        <v>1E-3</v>
      </c>
      <c r="T275" s="203">
        <f>S275*H275</f>
        <v>1.4999999999999999E-2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4" t="s">
        <v>160</v>
      </c>
      <c r="AT275" s="204" t="s">
        <v>155</v>
      </c>
      <c r="AU275" s="204" t="s">
        <v>78</v>
      </c>
      <c r="AY275" s="18" t="s">
        <v>153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8" t="s">
        <v>76</v>
      </c>
      <c r="BK275" s="205">
        <f>ROUND(I275*H275,2)</f>
        <v>0</v>
      </c>
      <c r="BL275" s="18" t="s">
        <v>160</v>
      </c>
      <c r="BM275" s="204" t="s">
        <v>420</v>
      </c>
    </row>
    <row r="276" spans="1:65" s="14" customFormat="1" ht="11.25">
      <c r="B276" s="217"/>
      <c r="C276" s="218"/>
      <c r="D276" s="208" t="s">
        <v>162</v>
      </c>
      <c r="E276" s="219" t="s">
        <v>19</v>
      </c>
      <c r="F276" s="220" t="s">
        <v>421</v>
      </c>
      <c r="G276" s="218"/>
      <c r="H276" s="221">
        <v>15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162</v>
      </c>
      <c r="AU276" s="227" t="s">
        <v>78</v>
      </c>
      <c r="AV276" s="14" t="s">
        <v>78</v>
      </c>
      <c r="AW276" s="14" t="s">
        <v>30</v>
      </c>
      <c r="AX276" s="14" t="s">
        <v>68</v>
      </c>
      <c r="AY276" s="227" t="s">
        <v>153</v>
      </c>
    </row>
    <row r="277" spans="1:65" s="15" customFormat="1" ht="11.25">
      <c r="B277" s="228"/>
      <c r="C277" s="229"/>
      <c r="D277" s="208" t="s">
        <v>162</v>
      </c>
      <c r="E277" s="230" t="s">
        <v>19</v>
      </c>
      <c r="F277" s="231" t="s">
        <v>174</v>
      </c>
      <c r="G277" s="229"/>
      <c r="H277" s="232">
        <v>15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162</v>
      </c>
      <c r="AU277" s="238" t="s">
        <v>78</v>
      </c>
      <c r="AV277" s="15" t="s">
        <v>160</v>
      </c>
      <c r="AW277" s="15" t="s">
        <v>30</v>
      </c>
      <c r="AX277" s="15" t="s">
        <v>76</v>
      </c>
      <c r="AY277" s="238" t="s">
        <v>153</v>
      </c>
    </row>
    <row r="278" spans="1:65" s="2" customFormat="1" ht="33" customHeight="1">
      <c r="A278" s="35"/>
      <c r="B278" s="36"/>
      <c r="C278" s="193" t="s">
        <v>422</v>
      </c>
      <c r="D278" s="193" t="s">
        <v>155</v>
      </c>
      <c r="E278" s="194" t="s">
        <v>423</v>
      </c>
      <c r="F278" s="195" t="s">
        <v>424</v>
      </c>
      <c r="G278" s="196" t="s">
        <v>308</v>
      </c>
      <c r="H278" s="197">
        <v>70</v>
      </c>
      <c r="I278" s="198"/>
      <c r="J278" s="199">
        <f>ROUND(I278*H278,2)</f>
        <v>0</v>
      </c>
      <c r="K278" s="195" t="s">
        <v>159</v>
      </c>
      <c r="L278" s="40"/>
      <c r="M278" s="200" t="s">
        <v>19</v>
      </c>
      <c r="N278" s="201" t="s">
        <v>39</v>
      </c>
      <c r="O278" s="65"/>
      <c r="P278" s="202">
        <f>O278*H278</f>
        <v>0</v>
      </c>
      <c r="Q278" s="202">
        <v>0</v>
      </c>
      <c r="R278" s="202">
        <f>Q278*H278</f>
        <v>0</v>
      </c>
      <c r="S278" s="202">
        <v>5.3999999999999999E-2</v>
      </c>
      <c r="T278" s="203">
        <f>S278*H278</f>
        <v>3.78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4" t="s">
        <v>160</v>
      </c>
      <c r="AT278" s="204" t="s">
        <v>155</v>
      </c>
      <c r="AU278" s="204" t="s">
        <v>78</v>
      </c>
      <c r="AY278" s="18" t="s">
        <v>153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8" t="s">
        <v>76</v>
      </c>
      <c r="BK278" s="205">
        <f>ROUND(I278*H278,2)</f>
        <v>0</v>
      </c>
      <c r="BL278" s="18" t="s">
        <v>160</v>
      </c>
      <c r="BM278" s="204" t="s">
        <v>425</v>
      </c>
    </row>
    <row r="279" spans="1:65" s="14" customFormat="1" ht="11.25">
      <c r="B279" s="217"/>
      <c r="C279" s="218"/>
      <c r="D279" s="208" t="s">
        <v>162</v>
      </c>
      <c r="E279" s="219" t="s">
        <v>19</v>
      </c>
      <c r="F279" s="220" t="s">
        <v>426</v>
      </c>
      <c r="G279" s="218"/>
      <c r="H279" s="221">
        <v>70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162</v>
      </c>
      <c r="AU279" s="227" t="s">
        <v>78</v>
      </c>
      <c r="AV279" s="14" t="s">
        <v>78</v>
      </c>
      <c r="AW279" s="14" t="s">
        <v>30</v>
      </c>
      <c r="AX279" s="14" t="s">
        <v>68</v>
      </c>
      <c r="AY279" s="227" t="s">
        <v>153</v>
      </c>
    </row>
    <row r="280" spans="1:65" s="15" customFormat="1" ht="11.25">
      <c r="B280" s="228"/>
      <c r="C280" s="229"/>
      <c r="D280" s="208" t="s">
        <v>162</v>
      </c>
      <c r="E280" s="230" t="s">
        <v>19</v>
      </c>
      <c r="F280" s="231" t="s">
        <v>174</v>
      </c>
      <c r="G280" s="229"/>
      <c r="H280" s="232">
        <v>70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162</v>
      </c>
      <c r="AU280" s="238" t="s">
        <v>78</v>
      </c>
      <c r="AV280" s="15" t="s">
        <v>160</v>
      </c>
      <c r="AW280" s="15" t="s">
        <v>30</v>
      </c>
      <c r="AX280" s="15" t="s">
        <v>76</v>
      </c>
      <c r="AY280" s="238" t="s">
        <v>153</v>
      </c>
    </row>
    <row r="281" spans="1:65" s="12" customFormat="1" ht="22.9" customHeight="1">
      <c r="B281" s="177"/>
      <c r="C281" s="178"/>
      <c r="D281" s="179" t="s">
        <v>67</v>
      </c>
      <c r="E281" s="191" t="s">
        <v>427</v>
      </c>
      <c r="F281" s="191" t="s">
        <v>428</v>
      </c>
      <c r="G281" s="178"/>
      <c r="H281" s="178"/>
      <c r="I281" s="181"/>
      <c r="J281" s="192">
        <f>BK281</f>
        <v>0</v>
      </c>
      <c r="K281" s="178"/>
      <c r="L281" s="183"/>
      <c r="M281" s="184"/>
      <c r="N281" s="185"/>
      <c r="O281" s="185"/>
      <c r="P281" s="186">
        <f>SUM(P282:P289)</f>
        <v>0</v>
      </c>
      <c r="Q281" s="185"/>
      <c r="R281" s="186">
        <f>SUM(R282:R289)</f>
        <v>0</v>
      </c>
      <c r="S281" s="185"/>
      <c r="T281" s="187">
        <f>SUM(T282:T289)</f>
        <v>0</v>
      </c>
      <c r="AR281" s="188" t="s">
        <v>76</v>
      </c>
      <c r="AT281" s="189" t="s">
        <v>67</v>
      </c>
      <c r="AU281" s="189" t="s">
        <v>76</v>
      </c>
      <c r="AY281" s="188" t="s">
        <v>153</v>
      </c>
      <c r="BK281" s="190">
        <f>SUM(BK282:BK289)</f>
        <v>0</v>
      </c>
    </row>
    <row r="282" spans="1:65" s="2" customFormat="1" ht="33" customHeight="1">
      <c r="A282" s="35"/>
      <c r="B282" s="36"/>
      <c r="C282" s="193" t="s">
        <v>429</v>
      </c>
      <c r="D282" s="193" t="s">
        <v>155</v>
      </c>
      <c r="E282" s="194" t="s">
        <v>430</v>
      </c>
      <c r="F282" s="195" t="s">
        <v>431</v>
      </c>
      <c r="G282" s="196" t="s">
        <v>432</v>
      </c>
      <c r="H282" s="197">
        <v>49.165999999999997</v>
      </c>
      <c r="I282" s="198"/>
      <c r="J282" s="199">
        <f>ROUND(I282*H282,2)</f>
        <v>0</v>
      </c>
      <c r="K282" s="195" t="s">
        <v>159</v>
      </c>
      <c r="L282" s="40"/>
      <c r="M282" s="200" t="s">
        <v>19</v>
      </c>
      <c r="N282" s="201" t="s">
        <v>39</v>
      </c>
      <c r="O282" s="65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4" t="s">
        <v>160</v>
      </c>
      <c r="AT282" s="204" t="s">
        <v>155</v>
      </c>
      <c r="AU282" s="204" t="s">
        <v>78</v>
      </c>
      <c r="AY282" s="18" t="s">
        <v>153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8" t="s">
        <v>76</v>
      </c>
      <c r="BK282" s="205">
        <f>ROUND(I282*H282,2)</f>
        <v>0</v>
      </c>
      <c r="BL282" s="18" t="s">
        <v>160</v>
      </c>
      <c r="BM282" s="204" t="s">
        <v>433</v>
      </c>
    </row>
    <row r="283" spans="1:65" s="2" customFormat="1" ht="55.5" customHeight="1">
      <c r="A283" s="35"/>
      <c r="B283" s="36"/>
      <c r="C283" s="193" t="s">
        <v>434</v>
      </c>
      <c r="D283" s="193" t="s">
        <v>155</v>
      </c>
      <c r="E283" s="194" t="s">
        <v>435</v>
      </c>
      <c r="F283" s="195" t="s">
        <v>436</v>
      </c>
      <c r="G283" s="196" t="s">
        <v>432</v>
      </c>
      <c r="H283" s="197">
        <v>98.286000000000001</v>
      </c>
      <c r="I283" s="198"/>
      <c r="J283" s="199">
        <f>ROUND(I283*H283,2)</f>
        <v>0</v>
      </c>
      <c r="K283" s="195" t="s">
        <v>159</v>
      </c>
      <c r="L283" s="40"/>
      <c r="M283" s="200" t="s">
        <v>19</v>
      </c>
      <c r="N283" s="201" t="s">
        <v>39</v>
      </c>
      <c r="O283" s="65"/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4" t="s">
        <v>160</v>
      </c>
      <c r="AT283" s="204" t="s">
        <v>155</v>
      </c>
      <c r="AU283" s="204" t="s">
        <v>78</v>
      </c>
      <c r="AY283" s="18" t="s">
        <v>153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8" t="s">
        <v>76</v>
      </c>
      <c r="BK283" s="205">
        <f>ROUND(I283*H283,2)</f>
        <v>0</v>
      </c>
      <c r="BL283" s="18" t="s">
        <v>160</v>
      </c>
      <c r="BM283" s="204" t="s">
        <v>437</v>
      </c>
    </row>
    <row r="284" spans="1:65" s="14" customFormat="1" ht="11.25">
      <c r="B284" s="217"/>
      <c r="C284" s="218"/>
      <c r="D284" s="208" t="s">
        <v>162</v>
      </c>
      <c r="E284" s="219" t="s">
        <v>19</v>
      </c>
      <c r="F284" s="220" t="s">
        <v>438</v>
      </c>
      <c r="G284" s="218"/>
      <c r="H284" s="221">
        <v>98.286000000000001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162</v>
      </c>
      <c r="AU284" s="227" t="s">
        <v>78</v>
      </c>
      <c r="AV284" s="14" t="s">
        <v>78</v>
      </c>
      <c r="AW284" s="14" t="s">
        <v>30</v>
      </c>
      <c r="AX284" s="14" t="s">
        <v>68</v>
      </c>
      <c r="AY284" s="227" t="s">
        <v>153</v>
      </c>
    </row>
    <row r="285" spans="1:65" s="15" customFormat="1" ht="11.25">
      <c r="B285" s="228"/>
      <c r="C285" s="229"/>
      <c r="D285" s="208" t="s">
        <v>162</v>
      </c>
      <c r="E285" s="230" t="s">
        <v>19</v>
      </c>
      <c r="F285" s="231" t="s">
        <v>174</v>
      </c>
      <c r="G285" s="229"/>
      <c r="H285" s="232">
        <v>98.286000000000001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162</v>
      </c>
      <c r="AU285" s="238" t="s">
        <v>78</v>
      </c>
      <c r="AV285" s="15" t="s">
        <v>160</v>
      </c>
      <c r="AW285" s="15" t="s">
        <v>30</v>
      </c>
      <c r="AX285" s="15" t="s">
        <v>76</v>
      </c>
      <c r="AY285" s="238" t="s">
        <v>153</v>
      </c>
    </row>
    <row r="286" spans="1:65" s="2" customFormat="1" ht="21.75" customHeight="1">
      <c r="A286" s="35"/>
      <c r="B286" s="36"/>
      <c r="C286" s="193" t="s">
        <v>439</v>
      </c>
      <c r="D286" s="193" t="s">
        <v>155</v>
      </c>
      <c r="E286" s="194" t="s">
        <v>440</v>
      </c>
      <c r="F286" s="195" t="s">
        <v>441</v>
      </c>
      <c r="G286" s="196" t="s">
        <v>432</v>
      </c>
      <c r="H286" s="197">
        <v>49.165999999999997</v>
      </c>
      <c r="I286" s="198"/>
      <c r="J286" s="199">
        <f>ROUND(I286*H286,2)</f>
        <v>0</v>
      </c>
      <c r="K286" s="195" t="s">
        <v>159</v>
      </c>
      <c r="L286" s="40"/>
      <c r="M286" s="200" t="s">
        <v>19</v>
      </c>
      <c r="N286" s="201" t="s">
        <v>39</v>
      </c>
      <c r="O286" s="65"/>
      <c r="P286" s="202">
        <f>O286*H286</f>
        <v>0</v>
      </c>
      <c r="Q286" s="202">
        <v>0</v>
      </c>
      <c r="R286" s="202">
        <f>Q286*H286</f>
        <v>0</v>
      </c>
      <c r="S286" s="202">
        <v>0</v>
      </c>
      <c r="T286" s="20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4" t="s">
        <v>160</v>
      </c>
      <c r="AT286" s="204" t="s">
        <v>155</v>
      </c>
      <c r="AU286" s="204" t="s">
        <v>78</v>
      </c>
      <c r="AY286" s="18" t="s">
        <v>153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8" t="s">
        <v>76</v>
      </c>
      <c r="BK286" s="205">
        <f>ROUND(I286*H286,2)</f>
        <v>0</v>
      </c>
      <c r="BL286" s="18" t="s">
        <v>160</v>
      </c>
      <c r="BM286" s="204" t="s">
        <v>442</v>
      </c>
    </row>
    <row r="287" spans="1:65" s="2" customFormat="1" ht="33" customHeight="1">
      <c r="A287" s="35"/>
      <c r="B287" s="36"/>
      <c r="C287" s="193" t="s">
        <v>443</v>
      </c>
      <c r="D287" s="193" t="s">
        <v>155</v>
      </c>
      <c r="E287" s="194" t="s">
        <v>444</v>
      </c>
      <c r="F287" s="195" t="s">
        <v>445</v>
      </c>
      <c r="G287" s="196" t="s">
        <v>432</v>
      </c>
      <c r="H287" s="197">
        <v>1474.29</v>
      </c>
      <c r="I287" s="198"/>
      <c r="J287" s="199">
        <f>ROUND(I287*H287,2)</f>
        <v>0</v>
      </c>
      <c r="K287" s="195" t="s">
        <v>159</v>
      </c>
      <c r="L287" s="40"/>
      <c r="M287" s="200" t="s">
        <v>19</v>
      </c>
      <c r="N287" s="201" t="s">
        <v>39</v>
      </c>
      <c r="O287" s="65"/>
      <c r="P287" s="202">
        <f>O287*H287</f>
        <v>0</v>
      </c>
      <c r="Q287" s="202">
        <v>0</v>
      </c>
      <c r="R287" s="202">
        <f>Q287*H287</f>
        <v>0</v>
      </c>
      <c r="S287" s="202">
        <v>0</v>
      </c>
      <c r="T287" s="20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4" t="s">
        <v>160</v>
      </c>
      <c r="AT287" s="204" t="s">
        <v>155</v>
      </c>
      <c r="AU287" s="204" t="s">
        <v>78</v>
      </c>
      <c r="AY287" s="18" t="s">
        <v>153</v>
      </c>
      <c r="BE287" s="205">
        <f>IF(N287="základní",J287,0)</f>
        <v>0</v>
      </c>
      <c r="BF287" s="205">
        <f>IF(N287="snížená",J287,0)</f>
        <v>0</v>
      </c>
      <c r="BG287" s="205">
        <f>IF(N287="zákl. přenesená",J287,0)</f>
        <v>0</v>
      </c>
      <c r="BH287" s="205">
        <f>IF(N287="sníž. přenesená",J287,0)</f>
        <v>0</v>
      </c>
      <c r="BI287" s="205">
        <f>IF(N287="nulová",J287,0)</f>
        <v>0</v>
      </c>
      <c r="BJ287" s="18" t="s">
        <v>76</v>
      </c>
      <c r="BK287" s="205">
        <f>ROUND(I287*H287,2)</f>
        <v>0</v>
      </c>
      <c r="BL287" s="18" t="s">
        <v>160</v>
      </c>
      <c r="BM287" s="204" t="s">
        <v>446</v>
      </c>
    </row>
    <row r="288" spans="1:65" s="14" customFormat="1" ht="11.25">
      <c r="B288" s="217"/>
      <c r="C288" s="218"/>
      <c r="D288" s="208" t="s">
        <v>162</v>
      </c>
      <c r="E288" s="219" t="s">
        <v>19</v>
      </c>
      <c r="F288" s="220" t="s">
        <v>447</v>
      </c>
      <c r="G288" s="218"/>
      <c r="H288" s="221">
        <v>1474.29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162</v>
      </c>
      <c r="AU288" s="227" t="s">
        <v>78</v>
      </c>
      <c r="AV288" s="14" t="s">
        <v>78</v>
      </c>
      <c r="AW288" s="14" t="s">
        <v>30</v>
      </c>
      <c r="AX288" s="14" t="s">
        <v>76</v>
      </c>
      <c r="AY288" s="227" t="s">
        <v>153</v>
      </c>
    </row>
    <row r="289" spans="1:65" s="2" customFormat="1" ht="33" customHeight="1">
      <c r="A289" s="35"/>
      <c r="B289" s="36"/>
      <c r="C289" s="193" t="s">
        <v>448</v>
      </c>
      <c r="D289" s="193" t="s">
        <v>155</v>
      </c>
      <c r="E289" s="194" t="s">
        <v>449</v>
      </c>
      <c r="F289" s="195" t="s">
        <v>450</v>
      </c>
      <c r="G289" s="196" t="s">
        <v>432</v>
      </c>
      <c r="H289" s="197">
        <v>49.143000000000001</v>
      </c>
      <c r="I289" s="198"/>
      <c r="J289" s="199">
        <f>ROUND(I289*H289,2)</f>
        <v>0</v>
      </c>
      <c r="K289" s="195" t="s">
        <v>159</v>
      </c>
      <c r="L289" s="40"/>
      <c r="M289" s="200" t="s">
        <v>19</v>
      </c>
      <c r="N289" s="201" t="s">
        <v>39</v>
      </c>
      <c r="O289" s="65"/>
      <c r="P289" s="202">
        <f>O289*H289</f>
        <v>0</v>
      </c>
      <c r="Q289" s="202">
        <v>0</v>
      </c>
      <c r="R289" s="202">
        <f>Q289*H289</f>
        <v>0</v>
      </c>
      <c r="S289" s="202">
        <v>0</v>
      </c>
      <c r="T289" s="20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4" t="s">
        <v>160</v>
      </c>
      <c r="AT289" s="204" t="s">
        <v>155</v>
      </c>
      <c r="AU289" s="204" t="s">
        <v>78</v>
      </c>
      <c r="AY289" s="18" t="s">
        <v>153</v>
      </c>
      <c r="BE289" s="205">
        <f>IF(N289="základní",J289,0)</f>
        <v>0</v>
      </c>
      <c r="BF289" s="205">
        <f>IF(N289="snížená",J289,0)</f>
        <v>0</v>
      </c>
      <c r="BG289" s="205">
        <f>IF(N289="zákl. přenesená",J289,0)</f>
        <v>0</v>
      </c>
      <c r="BH289" s="205">
        <f>IF(N289="sníž. přenesená",J289,0)</f>
        <v>0</v>
      </c>
      <c r="BI289" s="205">
        <f>IF(N289="nulová",J289,0)</f>
        <v>0</v>
      </c>
      <c r="BJ289" s="18" t="s">
        <v>76</v>
      </c>
      <c r="BK289" s="205">
        <f>ROUND(I289*H289,2)</f>
        <v>0</v>
      </c>
      <c r="BL289" s="18" t="s">
        <v>160</v>
      </c>
      <c r="BM289" s="204" t="s">
        <v>451</v>
      </c>
    </row>
    <row r="290" spans="1:65" s="12" customFormat="1" ht="22.9" customHeight="1">
      <c r="B290" s="177"/>
      <c r="C290" s="178"/>
      <c r="D290" s="179" t="s">
        <v>67</v>
      </c>
      <c r="E290" s="191" t="s">
        <v>452</v>
      </c>
      <c r="F290" s="191" t="s">
        <v>453</v>
      </c>
      <c r="G290" s="178"/>
      <c r="H290" s="178"/>
      <c r="I290" s="181"/>
      <c r="J290" s="192">
        <f>BK290</f>
        <v>0</v>
      </c>
      <c r="K290" s="178"/>
      <c r="L290" s="183"/>
      <c r="M290" s="184"/>
      <c r="N290" s="185"/>
      <c r="O290" s="185"/>
      <c r="P290" s="186">
        <f>P291</f>
        <v>0</v>
      </c>
      <c r="Q290" s="185"/>
      <c r="R290" s="186">
        <f>R291</f>
        <v>0</v>
      </c>
      <c r="S290" s="185"/>
      <c r="T290" s="187">
        <f>T291</f>
        <v>0</v>
      </c>
      <c r="AR290" s="188" t="s">
        <v>76</v>
      </c>
      <c r="AT290" s="189" t="s">
        <v>67</v>
      </c>
      <c r="AU290" s="189" t="s">
        <v>76</v>
      </c>
      <c r="AY290" s="188" t="s">
        <v>153</v>
      </c>
      <c r="BK290" s="190">
        <f>BK291</f>
        <v>0</v>
      </c>
    </row>
    <row r="291" spans="1:65" s="2" customFormat="1" ht="44.25" customHeight="1">
      <c r="A291" s="35"/>
      <c r="B291" s="36"/>
      <c r="C291" s="193" t="s">
        <v>454</v>
      </c>
      <c r="D291" s="193" t="s">
        <v>155</v>
      </c>
      <c r="E291" s="194" t="s">
        <v>455</v>
      </c>
      <c r="F291" s="195" t="s">
        <v>456</v>
      </c>
      <c r="G291" s="196" t="s">
        <v>432</v>
      </c>
      <c r="H291" s="197">
        <v>43.475000000000001</v>
      </c>
      <c r="I291" s="198"/>
      <c r="J291" s="199">
        <f>ROUND(I291*H291,2)</f>
        <v>0</v>
      </c>
      <c r="K291" s="195" t="s">
        <v>159</v>
      </c>
      <c r="L291" s="40"/>
      <c r="M291" s="200" t="s">
        <v>19</v>
      </c>
      <c r="N291" s="201" t="s">
        <v>39</v>
      </c>
      <c r="O291" s="65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4" t="s">
        <v>160</v>
      </c>
      <c r="AT291" s="204" t="s">
        <v>155</v>
      </c>
      <c r="AU291" s="204" t="s">
        <v>78</v>
      </c>
      <c r="AY291" s="18" t="s">
        <v>153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8" t="s">
        <v>76</v>
      </c>
      <c r="BK291" s="205">
        <f>ROUND(I291*H291,2)</f>
        <v>0</v>
      </c>
      <c r="BL291" s="18" t="s">
        <v>160</v>
      </c>
      <c r="BM291" s="204" t="s">
        <v>457</v>
      </c>
    </row>
    <row r="292" spans="1:65" s="12" customFormat="1" ht="25.9" customHeight="1">
      <c r="B292" s="177"/>
      <c r="C292" s="178"/>
      <c r="D292" s="179" t="s">
        <v>67</v>
      </c>
      <c r="E292" s="180" t="s">
        <v>458</v>
      </c>
      <c r="F292" s="180" t="s">
        <v>459</v>
      </c>
      <c r="G292" s="178"/>
      <c r="H292" s="178"/>
      <c r="I292" s="181"/>
      <c r="J292" s="182">
        <f>BK292</f>
        <v>0</v>
      </c>
      <c r="K292" s="178"/>
      <c r="L292" s="183"/>
      <c r="M292" s="184"/>
      <c r="N292" s="185"/>
      <c r="O292" s="185"/>
      <c r="P292" s="186">
        <f>P293+P316+P332+P343+P371+P381+P398+P402+P435+P456+P463</f>
        <v>0</v>
      </c>
      <c r="Q292" s="185"/>
      <c r="R292" s="186">
        <f>R293+R316+R332+R343+R371+R381+R398+R402+R435+R456+R463</f>
        <v>16.429395798289995</v>
      </c>
      <c r="S292" s="185"/>
      <c r="T292" s="187">
        <f>T293+T316+T332+T343+T371+T381+T398+T402+T435+T456+T463</f>
        <v>7.5983845799999994</v>
      </c>
      <c r="AR292" s="188" t="s">
        <v>78</v>
      </c>
      <c r="AT292" s="189" t="s">
        <v>67</v>
      </c>
      <c r="AU292" s="189" t="s">
        <v>68</v>
      </c>
      <c r="AY292" s="188" t="s">
        <v>153</v>
      </c>
      <c r="BK292" s="190">
        <f>BK293+BK316+BK332+BK343+BK371+BK381+BK398+BK402+BK435+BK456+BK463</f>
        <v>0</v>
      </c>
    </row>
    <row r="293" spans="1:65" s="12" customFormat="1" ht="22.9" customHeight="1">
      <c r="B293" s="177"/>
      <c r="C293" s="178"/>
      <c r="D293" s="179" t="s">
        <v>67</v>
      </c>
      <c r="E293" s="191" t="s">
        <v>460</v>
      </c>
      <c r="F293" s="191" t="s">
        <v>461</v>
      </c>
      <c r="G293" s="178"/>
      <c r="H293" s="178"/>
      <c r="I293" s="181"/>
      <c r="J293" s="192">
        <f>BK293</f>
        <v>0</v>
      </c>
      <c r="K293" s="178"/>
      <c r="L293" s="183"/>
      <c r="M293" s="184"/>
      <c r="N293" s="185"/>
      <c r="O293" s="185"/>
      <c r="P293" s="186">
        <f>SUM(P294:P315)</f>
        <v>0</v>
      </c>
      <c r="Q293" s="185"/>
      <c r="R293" s="186">
        <f>SUM(R294:R315)</f>
        <v>0.12695960000000001</v>
      </c>
      <c r="S293" s="185"/>
      <c r="T293" s="187">
        <f>SUM(T294:T315)</f>
        <v>0</v>
      </c>
      <c r="AR293" s="188" t="s">
        <v>78</v>
      </c>
      <c r="AT293" s="189" t="s">
        <v>67</v>
      </c>
      <c r="AU293" s="189" t="s">
        <v>76</v>
      </c>
      <c r="AY293" s="188" t="s">
        <v>153</v>
      </c>
      <c r="BK293" s="190">
        <f>SUM(BK294:BK315)</f>
        <v>0</v>
      </c>
    </row>
    <row r="294" spans="1:65" s="2" customFormat="1" ht="33" customHeight="1">
      <c r="A294" s="35"/>
      <c r="B294" s="36"/>
      <c r="C294" s="193" t="s">
        <v>462</v>
      </c>
      <c r="D294" s="193" t="s">
        <v>155</v>
      </c>
      <c r="E294" s="194" t="s">
        <v>463</v>
      </c>
      <c r="F294" s="195" t="s">
        <v>464</v>
      </c>
      <c r="G294" s="196" t="s">
        <v>196</v>
      </c>
      <c r="H294" s="197">
        <v>4</v>
      </c>
      <c r="I294" s="198"/>
      <c r="J294" s="199">
        <f>ROUND(I294*H294,2)</f>
        <v>0</v>
      </c>
      <c r="K294" s="195" t="s">
        <v>159</v>
      </c>
      <c r="L294" s="40"/>
      <c r="M294" s="200" t="s">
        <v>19</v>
      </c>
      <c r="N294" s="201" t="s">
        <v>39</v>
      </c>
      <c r="O294" s="65"/>
      <c r="P294" s="202">
        <f>O294*H294</f>
        <v>0</v>
      </c>
      <c r="Q294" s="202">
        <v>0</v>
      </c>
      <c r="R294" s="202">
        <f>Q294*H294</f>
        <v>0</v>
      </c>
      <c r="S294" s="202">
        <v>0</v>
      </c>
      <c r="T294" s="20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4" t="s">
        <v>256</v>
      </c>
      <c r="AT294" s="204" t="s">
        <v>155</v>
      </c>
      <c r="AU294" s="204" t="s">
        <v>78</v>
      </c>
      <c r="AY294" s="18" t="s">
        <v>153</v>
      </c>
      <c r="BE294" s="205">
        <f>IF(N294="základní",J294,0)</f>
        <v>0</v>
      </c>
      <c r="BF294" s="205">
        <f>IF(N294="snížená",J294,0)</f>
        <v>0</v>
      </c>
      <c r="BG294" s="205">
        <f>IF(N294="zákl. přenesená",J294,0)</f>
        <v>0</v>
      </c>
      <c r="BH294" s="205">
        <f>IF(N294="sníž. přenesená",J294,0)</f>
        <v>0</v>
      </c>
      <c r="BI294" s="205">
        <f>IF(N294="nulová",J294,0)</f>
        <v>0</v>
      </c>
      <c r="BJ294" s="18" t="s">
        <v>76</v>
      </c>
      <c r="BK294" s="205">
        <f>ROUND(I294*H294,2)</f>
        <v>0</v>
      </c>
      <c r="BL294" s="18" t="s">
        <v>256</v>
      </c>
      <c r="BM294" s="204" t="s">
        <v>465</v>
      </c>
    </row>
    <row r="295" spans="1:65" s="13" customFormat="1" ht="11.25">
      <c r="B295" s="206"/>
      <c r="C295" s="207"/>
      <c r="D295" s="208" t="s">
        <v>162</v>
      </c>
      <c r="E295" s="209" t="s">
        <v>19</v>
      </c>
      <c r="F295" s="210" t="s">
        <v>466</v>
      </c>
      <c r="G295" s="207"/>
      <c r="H295" s="209" t="s">
        <v>19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162</v>
      </c>
      <c r="AU295" s="216" t="s">
        <v>78</v>
      </c>
      <c r="AV295" s="13" t="s">
        <v>76</v>
      </c>
      <c r="AW295" s="13" t="s">
        <v>30</v>
      </c>
      <c r="AX295" s="13" t="s">
        <v>68</v>
      </c>
      <c r="AY295" s="216" t="s">
        <v>153</v>
      </c>
    </row>
    <row r="296" spans="1:65" s="14" customFormat="1" ht="11.25">
      <c r="B296" s="217"/>
      <c r="C296" s="218"/>
      <c r="D296" s="208" t="s">
        <v>162</v>
      </c>
      <c r="E296" s="219" t="s">
        <v>19</v>
      </c>
      <c r="F296" s="220" t="s">
        <v>76</v>
      </c>
      <c r="G296" s="218"/>
      <c r="H296" s="221">
        <v>1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162</v>
      </c>
      <c r="AU296" s="227" t="s">
        <v>78</v>
      </c>
      <c r="AV296" s="14" t="s">
        <v>78</v>
      </c>
      <c r="AW296" s="14" t="s">
        <v>30</v>
      </c>
      <c r="AX296" s="14" t="s">
        <v>68</v>
      </c>
      <c r="AY296" s="227" t="s">
        <v>153</v>
      </c>
    </row>
    <row r="297" spans="1:65" s="13" customFormat="1" ht="11.25">
      <c r="B297" s="206"/>
      <c r="C297" s="207"/>
      <c r="D297" s="208" t="s">
        <v>162</v>
      </c>
      <c r="E297" s="209" t="s">
        <v>19</v>
      </c>
      <c r="F297" s="210" t="s">
        <v>467</v>
      </c>
      <c r="G297" s="207"/>
      <c r="H297" s="209" t="s">
        <v>19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162</v>
      </c>
      <c r="AU297" s="216" t="s">
        <v>78</v>
      </c>
      <c r="AV297" s="13" t="s">
        <v>76</v>
      </c>
      <c r="AW297" s="13" t="s">
        <v>30</v>
      </c>
      <c r="AX297" s="13" t="s">
        <v>68</v>
      </c>
      <c r="AY297" s="216" t="s">
        <v>153</v>
      </c>
    </row>
    <row r="298" spans="1:65" s="14" customFormat="1" ht="11.25">
      <c r="B298" s="217"/>
      <c r="C298" s="218"/>
      <c r="D298" s="208" t="s">
        <v>162</v>
      </c>
      <c r="E298" s="219" t="s">
        <v>19</v>
      </c>
      <c r="F298" s="220" t="s">
        <v>76</v>
      </c>
      <c r="G298" s="218"/>
      <c r="H298" s="221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162</v>
      </c>
      <c r="AU298" s="227" t="s">
        <v>78</v>
      </c>
      <c r="AV298" s="14" t="s">
        <v>78</v>
      </c>
      <c r="AW298" s="14" t="s">
        <v>30</v>
      </c>
      <c r="AX298" s="14" t="s">
        <v>68</v>
      </c>
      <c r="AY298" s="227" t="s">
        <v>153</v>
      </c>
    </row>
    <row r="299" spans="1:65" s="13" customFormat="1" ht="11.25">
      <c r="B299" s="206"/>
      <c r="C299" s="207"/>
      <c r="D299" s="208" t="s">
        <v>162</v>
      </c>
      <c r="E299" s="209" t="s">
        <v>19</v>
      </c>
      <c r="F299" s="210" t="s">
        <v>468</v>
      </c>
      <c r="G299" s="207"/>
      <c r="H299" s="209" t="s">
        <v>19</v>
      </c>
      <c r="I299" s="211"/>
      <c r="J299" s="207"/>
      <c r="K299" s="207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162</v>
      </c>
      <c r="AU299" s="216" t="s">
        <v>78</v>
      </c>
      <c r="AV299" s="13" t="s">
        <v>76</v>
      </c>
      <c r="AW299" s="13" t="s">
        <v>30</v>
      </c>
      <c r="AX299" s="13" t="s">
        <v>68</v>
      </c>
      <c r="AY299" s="216" t="s">
        <v>153</v>
      </c>
    </row>
    <row r="300" spans="1:65" s="14" customFormat="1" ht="11.25">
      <c r="B300" s="217"/>
      <c r="C300" s="218"/>
      <c r="D300" s="208" t="s">
        <v>162</v>
      </c>
      <c r="E300" s="219" t="s">
        <v>19</v>
      </c>
      <c r="F300" s="220" t="s">
        <v>78</v>
      </c>
      <c r="G300" s="218"/>
      <c r="H300" s="221">
        <v>2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162</v>
      </c>
      <c r="AU300" s="227" t="s">
        <v>78</v>
      </c>
      <c r="AV300" s="14" t="s">
        <v>78</v>
      </c>
      <c r="AW300" s="14" t="s">
        <v>30</v>
      </c>
      <c r="AX300" s="14" t="s">
        <v>68</v>
      </c>
      <c r="AY300" s="227" t="s">
        <v>153</v>
      </c>
    </row>
    <row r="301" spans="1:65" s="15" customFormat="1" ht="11.25">
      <c r="B301" s="228"/>
      <c r="C301" s="229"/>
      <c r="D301" s="208" t="s">
        <v>162</v>
      </c>
      <c r="E301" s="230" t="s">
        <v>19</v>
      </c>
      <c r="F301" s="231" t="s">
        <v>174</v>
      </c>
      <c r="G301" s="229"/>
      <c r="H301" s="232">
        <v>4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162</v>
      </c>
      <c r="AU301" s="238" t="s">
        <v>78</v>
      </c>
      <c r="AV301" s="15" t="s">
        <v>160</v>
      </c>
      <c r="AW301" s="15" t="s">
        <v>30</v>
      </c>
      <c r="AX301" s="15" t="s">
        <v>76</v>
      </c>
      <c r="AY301" s="238" t="s">
        <v>153</v>
      </c>
    </row>
    <row r="302" spans="1:65" s="2" customFormat="1" ht="21.75" customHeight="1">
      <c r="A302" s="35"/>
      <c r="B302" s="36"/>
      <c r="C302" s="239" t="s">
        <v>469</v>
      </c>
      <c r="D302" s="239" t="s">
        <v>296</v>
      </c>
      <c r="E302" s="240" t="s">
        <v>470</v>
      </c>
      <c r="F302" s="241" t="s">
        <v>471</v>
      </c>
      <c r="G302" s="242" t="s">
        <v>196</v>
      </c>
      <c r="H302" s="243">
        <v>4</v>
      </c>
      <c r="I302" s="244"/>
      <c r="J302" s="245">
        <f>ROUND(I302*H302,2)</f>
        <v>0</v>
      </c>
      <c r="K302" s="241" t="s">
        <v>159</v>
      </c>
      <c r="L302" s="246"/>
      <c r="M302" s="247" t="s">
        <v>19</v>
      </c>
      <c r="N302" s="248" t="s">
        <v>39</v>
      </c>
      <c r="O302" s="65"/>
      <c r="P302" s="202">
        <f>O302*H302</f>
        <v>0</v>
      </c>
      <c r="Q302" s="202">
        <v>1.6000000000000001E-3</v>
      </c>
      <c r="R302" s="202">
        <f>Q302*H302</f>
        <v>6.4000000000000003E-3</v>
      </c>
      <c r="S302" s="202">
        <v>0</v>
      </c>
      <c r="T302" s="20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4" t="s">
        <v>340</v>
      </c>
      <c r="AT302" s="204" t="s">
        <v>296</v>
      </c>
      <c r="AU302" s="204" t="s">
        <v>78</v>
      </c>
      <c r="AY302" s="18" t="s">
        <v>153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8" t="s">
        <v>76</v>
      </c>
      <c r="BK302" s="205">
        <f>ROUND(I302*H302,2)</f>
        <v>0</v>
      </c>
      <c r="BL302" s="18" t="s">
        <v>256</v>
      </c>
      <c r="BM302" s="204" t="s">
        <v>472</v>
      </c>
    </row>
    <row r="303" spans="1:65" s="2" customFormat="1" ht="21.75" customHeight="1">
      <c r="A303" s="35"/>
      <c r="B303" s="36"/>
      <c r="C303" s="193" t="s">
        <v>473</v>
      </c>
      <c r="D303" s="193" t="s">
        <v>155</v>
      </c>
      <c r="E303" s="194" t="s">
        <v>474</v>
      </c>
      <c r="F303" s="195" t="s">
        <v>475</v>
      </c>
      <c r="G303" s="196" t="s">
        <v>196</v>
      </c>
      <c r="H303" s="197">
        <v>20</v>
      </c>
      <c r="I303" s="198"/>
      <c r="J303" s="199">
        <f>ROUND(I303*H303,2)</f>
        <v>0</v>
      </c>
      <c r="K303" s="195" t="s">
        <v>159</v>
      </c>
      <c r="L303" s="40"/>
      <c r="M303" s="200" t="s">
        <v>19</v>
      </c>
      <c r="N303" s="201" t="s">
        <v>39</v>
      </c>
      <c r="O303" s="65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4" t="s">
        <v>256</v>
      </c>
      <c r="AT303" s="204" t="s">
        <v>155</v>
      </c>
      <c r="AU303" s="204" t="s">
        <v>78</v>
      </c>
      <c r="AY303" s="18" t="s">
        <v>153</v>
      </c>
      <c r="BE303" s="205">
        <f>IF(N303="základní",J303,0)</f>
        <v>0</v>
      </c>
      <c r="BF303" s="205">
        <f>IF(N303="snížená",J303,0)</f>
        <v>0</v>
      </c>
      <c r="BG303" s="205">
        <f>IF(N303="zákl. přenesená",J303,0)</f>
        <v>0</v>
      </c>
      <c r="BH303" s="205">
        <f>IF(N303="sníž. přenesená",J303,0)</f>
        <v>0</v>
      </c>
      <c r="BI303" s="205">
        <f>IF(N303="nulová",J303,0)</f>
        <v>0</v>
      </c>
      <c r="BJ303" s="18" t="s">
        <v>76</v>
      </c>
      <c r="BK303" s="205">
        <f>ROUND(I303*H303,2)</f>
        <v>0</v>
      </c>
      <c r="BL303" s="18" t="s">
        <v>256</v>
      </c>
      <c r="BM303" s="204" t="s">
        <v>476</v>
      </c>
    </row>
    <row r="304" spans="1:65" s="2" customFormat="1" ht="16.5" customHeight="1">
      <c r="A304" s="35"/>
      <c r="B304" s="36"/>
      <c r="C304" s="239" t="s">
        <v>477</v>
      </c>
      <c r="D304" s="239" t="s">
        <v>296</v>
      </c>
      <c r="E304" s="240" t="s">
        <v>478</v>
      </c>
      <c r="F304" s="241" t="s">
        <v>479</v>
      </c>
      <c r="G304" s="242" t="s">
        <v>196</v>
      </c>
      <c r="H304" s="243">
        <v>20</v>
      </c>
      <c r="I304" s="244"/>
      <c r="J304" s="245">
        <f>ROUND(I304*H304,2)</f>
        <v>0</v>
      </c>
      <c r="K304" s="241" t="s">
        <v>19</v>
      </c>
      <c r="L304" s="246"/>
      <c r="M304" s="247" t="s">
        <v>19</v>
      </c>
      <c r="N304" s="248" t="s">
        <v>39</v>
      </c>
      <c r="O304" s="65"/>
      <c r="P304" s="202">
        <f>O304*H304</f>
        <v>0</v>
      </c>
      <c r="Q304" s="202">
        <v>0</v>
      </c>
      <c r="R304" s="202">
        <f>Q304*H304</f>
        <v>0</v>
      </c>
      <c r="S304" s="202">
        <v>0</v>
      </c>
      <c r="T304" s="20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4" t="s">
        <v>340</v>
      </c>
      <c r="AT304" s="204" t="s">
        <v>296</v>
      </c>
      <c r="AU304" s="204" t="s">
        <v>78</v>
      </c>
      <c r="AY304" s="18" t="s">
        <v>153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8" t="s">
        <v>76</v>
      </c>
      <c r="BK304" s="205">
        <f>ROUND(I304*H304,2)</f>
        <v>0</v>
      </c>
      <c r="BL304" s="18" t="s">
        <v>256</v>
      </c>
      <c r="BM304" s="204" t="s">
        <v>480</v>
      </c>
    </row>
    <row r="305" spans="1:65" s="2" customFormat="1" ht="33" customHeight="1">
      <c r="A305" s="35"/>
      <c r="B305" s="36"/>
      <c r="C305" s="193" t="s">
        <v>481</v>
      </c>
      <c r="D305" s="193" t="s">
        <v>155</v>
      </c>
      <c r="E305" s="194" t="s">
        <v>482</v>
      </c>
      <c r="F305" s="195" t="s">
        <v>483</v>
      </c>
      <c r="G305" s="196" t="s">
        <v>308</v>
      </c>
      <c r="H305" s="197">
        <v>55</v>
      </c>
      <c r="I305" s="198"/>
      <c r="J305" s="199">
        <f>ROUND(I305*H305,2)</f>
        <v>0</v>
      </c>
      <c r="K305" s="195" t="s">
        <v>159</v>
      </c>
      <c r="L305" s="40"/>
      <c r="M305" s="200" t="s">
        <v>19</v>
      </c>
      <c r="N305" s="201" t="s">
        <v>39</v>
      </c>
      <c r="O305" s="65"/>
      <c r="P305" s="202">
        <f>O305*H305</f>
        <v>0</v>
      </c>
      <c r="Q305" s="202">
        <v>1.7501999999999999E-3</v>
      </c>
      <c r="R305" s="202">
        <f>Q305*H305</f>
        <v>9.6260999999999999E-2</v>
      </c>
      <c r="S305" s="202">
        <v>0</v>
      </c>
      <c r="T305" s="20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4" t="s">
        <v>256</v>
      </c>
      <c r="AT305" s="204" t="s">
        <v>155</v>
      </c>
      <c r="AU305" s="204" t="s">
        <v>78</v>
      </c>
      <c r="AY305" s="18" t="s">
        <v>153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8" t="s">
        <v>76</v>
      </c>
      <c r="BK305" s="205">
        <f>ROUND(I305*H305,2)</f>
        <v>0</v>
      </c>
      <c r="BL305" s="18" t="s">
        <v>256</v>
      </c>
      <c r="BM305" s="204" t="s">
        <v>484</v>
      </c>
    </row>
    <row r="306" spans="1:65" s="2" customFormat="1" ht="16.5" customHeight="1">
      <c r="A306" s="35"/>
      <c r="B306" s="36"/>
      <c r="C306" s="193" t="s">
        <v>485</v>
      </c>
      <c r="D306" s="193" t="s">
        <v>155</v>
      </c>
      <c r="E306" s="194" t="s">
        <v>486</v>
      </c>
      <c r="F306" s="195" t="s">
        <v>487</v>
      </c>
      <c r="G306" s="196" t="s">
        <v>196</v>
      </c>
      <c r="H306" s="197">
        <v>4</v>
      </c>
      <c r="I306" s="198"/>
      <c r="J306" s="199">
        <f>ROUND(I306*H306,2)</f>
        <v>0</v>
      </c>
      <c r="K306" s="195" t="s">
        <v>19</v>
      </c>
      <c r="L306" s="40"/>
      <c r="M306" s="200" t="s">
        <v>19</v>
      </c>
      <c r="N306" s="201" t="s">
        <v>39</v>
      </c>
      <c r="O306" s="65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4" t="s">
        <v>256</v>
      </c>
      <c r="AT306" s="204" t="s">
        <v>155</v>
      </c>
      <c r="AU306" s="204" t="s">
        <v>78</v>
      </c>
      <c r="AY306" s="18" t="s">
        <v>153</v>
      </c>
      <c r="BE306" s="205">
        <f>IF(N306="základní",J306,0)</f>
        <v>0</v>
      </c>
      <c r="BF306" s="205">
        <f>IF(N306="snížená",J306,0)</f>
        <v>0</v>
      </c>
      <c r="BG306" s="205">
        <f>IF(N306="zákl. přenesená",J306,0)</f>
        <v>0</v>
      </c>
      <c r="BH306" s="205">
        <f>IF(N306="sníž. přenesená",J306,0)</f>
        <v>0</v>
      </c>
      <c r="BI306" s="205">
        <f>IF(N306="nulová",J306,0)</f>
        <v>0</v>
      </c>
      <c r="BJ306" s="18" t="s">
        <v>76</v>
      </c>
      <c r="BK306" s="205">
        <f>ROUND(I306*H306,2)</f>
        <v>0</v>
      </c>
      <c r="BL306" s="18" t="s">
        <v>256</v>
      </c>
      <c r="BM306" s="204" t="s">
        <v>488</v>
      </c>
    </row>
    <row r="307" spans="1:65" s="13" customFormat="1" ht="22.5">
      <c r="B307" s="206"/>
      <c r="C307" s="207"/>
      <c r="D307" s="208" t="s">
        <v>162</v>
      </c>
      <c r="E307" s="209" t="s">
        <v>19</v>
      </c>
      <c r="F307" s="210" t="s">
        <v>489</v>
      </c>
      <c r="G307" s="207"/>
      <c r="H307" s="209" t="s">
        <v>19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162</v>
      </c>
      <c r="AU307" s="216" t="s">
        <v>78</v>
      </c>
      <c r="AV307" s="13" t="s">
        <v>76</v>
      </c>
      <c r="AW307" s="13" t="s">
        <v>30</v>
      </c>
      <c r="AX307" s="13" t="s">
        <v>68</v>
      </c>
      <c r="AY307" s="216" t="s">
        <v>153</v>
      </c>
    </row>
    <row r="308" spans="1:65" s="14" customFormat="1" ht="11.25">
      <c r="B308" s="217"/>
      <c r="C308" s="218"/>
      <c r="D308" s="208" t="s">
        <v>162</v>
      </c>
      <c r="E308" s="219" t="s">
        <v>19</v>
      </c>
      <c r="F308" s="220" t="s">
        <v>160</v>
      </c>
      <c r="G308" s="218"/>
      <c r="H308" s="221">
        <v>4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162</v>
      </c>
      <c r="AU308" s="227" t="s">
        <v>78</v>
      </c>
      <c r="AV308" s="14" t="s">
        <v>78</v>
      </c>
      <c r="AW308" s="14" t="s">
        <v>30</v>
      </c>
      <c r="AX308" s="14" t="s">
        <v>76</v>
      </c>
      <c r="AY308" s="227" t="s">
        <v>153</v>
      </c>
    </row>
    <row r="309" spans="1:65" s="2" customFormat="1" ht="33" customHeight="1">
      <c r="A309" s="35"/>
      <c r="B309" s="36"/>
      <c r="C309" s="193" t="s">
        <v>490</v>
      </c>
      <c r="D309" s="193" t="s">
        <v>155</v>
      </c>
      <c r="E309" s="194" t="s">
        <v>491</v>
      </c>
      <c r="F309" s="195" t="s">
        <v>492</v>
      </c>
      <c r="G309" s="196" t="s">
        <v>196</v>
      </c>
      <c r="H309" s="197">
        <v>4</v>
      </c>
      <c r="I309" s="198"/>
      <c r="J309" s="199">
        <f t="shared" ref="J309:J315" si="0">ROUND(I309*H309,2)</f>
        <v>0</v>
      </c>
      <c r="K309" s="195" t="s">
        <v>159</v>
      </c>
      <c r="L309" s="40"/>
      <c r="M309" s="200" t="s">
        <v>19</v>
      </c>
      <c r="N309" s="201" t="s">
        <v>39</v>
      </c>
      <c r="O309" s="65"/>
      <c r="P309" s="202">
        <f t="shared" ref="P309:P315" si="1">O309*H309</f>
        <v>0</v>
      </c>
      <c r="Q309" s="202">
        <v>0</v>
      </c>
      <c r="R309" s="202">
        <f t="shared" ref="R309:R315" si="2">Q309*H309</f>
        <v>0</v>
      </c>
      <c r="S309" s="202">
        <v>0</v>
      </c>
      <c r="T309" s="203">
        <f t="shared" ref="T309:T315" si="3"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4" t="s">
        <v>256</v>
      </c>
      <c r="AT309" s="204" t="s">
        <v>155</v>
      </c>
      <c r="AU309" s="204" t="s">
        <v>78</v>
      </c>
      <c r="AY309" s="18" t="s">
        <v>153</v>
      </c>
      <c r="BE309" s="205">
        <f t="shared" ref="BE309:BE315" si="4">IF(N309="základní",J309,0)</f>
        <v>0</v>
      </c>
      <c r="BF309" s="205">
        <f t="shared" ref="BF309:BF315" si="5">IF(N309="snížená",J309,0)</f>
        <v>0</v>
      </c>
      <c r="BG309" s="205">
        <f t="shared" ref="BG309:BG315" si="6">IF(N309="zákl. přenesená",J309,0)</f>
        <v>0</v>
      </c>
      <c r="BH309" s="205">
        <f t="shared" ref="BH309:BH315" si="7">IF(N309="sníž. přenesená",J309,0)</f>
        <v>0</v>
      </c>
      <c r="BI309" s="205">
        <f t="shared" ref="BI309:BI315" si="8">IF(N309="nulová",J309,0)</f>
        <v>0</v>
      </c>
      <c r="BJ309" s="18" t="s">
        <v>76</v>
      </c>
      <c r="BK309" s="205">
        <f t="shared" ref="BK309:BK315" si="9">ROUND(I309*H309,2)</f>
        <v>0</v>
      </c>
      <c r="BL309" s="18" t="s">
        <v>256</v>
      </c>
      <c r="BM309" s="204" t="s">
        <v>493</v>
      </c>
    </row>
    <row r="310" spans="1:65" s="2" customFormat="1" ht="16.5" customHeight="1">
      <c r="A310" s="35"/>
      <c r="B310" s="36"/>
      <c r="C310" s="239" t="s">
        <v>494</v>
      </c>
      <c r="D310" s="239" t="s">
        <v>296</v>
      </c>
      <c r="E310" s="240" t="s">
        <v>495</v>
      </c>
      <c r="F310" s="241" t="s">
        <v>496</v>
      </c>
      <c r="G310" s="242" t="s">
        <v>196</v>
      </c>
      <c r="H310" s="243">
        <v>4</v>
      </c>
      <c r="I310" s="244"/>
      <c r="J310" s="245">
        <f t="shared" si="0"/>
        <v>0</v>
      </c>
      <c r="K310" s="241" t="s">
        <v>19</v>
      </c>
      <c r="L310" s="246"/>
      <c r="M310" s="247" t="s">
        <v>19</v>
      </c>
      <c r="N310" s="248" t="s">
        <v>39</v>
      </c>
      <c r="O310" s="65"/>
      <c r="P310" s="202">
        <f t="shared" si="1"/>
        <v>0</v>
      </c>
      <c r="Q310" s="202">
        <v>1E-3</v>
      </c>
      <c r="R310" s="202">
        <f t="shared" si="2"/>
        <v>4.0000000000000001E-3</v>
      </c>
      <c r="S310" s="202">
        <v>0</v>
      </c>
      <c r="T310" s="203">
        <f t="shared" si="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4" t="s">
        <v>340</v>
      </c>
      <c r="AT310" s="204" t="s">
        <v>296</v>
      </c>
      <c r="AU310" s="204" t="s">
        <v>78</v>
      </c>
      <c r="AY310" s="18" t="s">
        <v>153</v>
      </c>
      <c r="BE310" s="205">
        <f t="shared" si="4"/>
        <v>0</v>
      </c>
      <c r="BF310" s="205">
        <f t="shared" si="5"/>
        <v>0</v>
      </c>
      <c r="BG310" s="205">
        <f t="shared" si="6"/>
        <v>0</v>
      </c>
      <c r="BH310" s="205">
        <f t="shared" si="7"/>
        <v>0</v>
      </c>
      <c r="BI310" s="205">
        <f t="shared" si="8"/>
        <v>0</v>
      </c>
      <c r="BJ310" s="18" t="s">
        <v>76</v>
      </c>
      <c r="BK310" s="205">
        <f t="shared" si="9"/>
        <v>0</v>
      </c>
      <c r="BL310" s="18" t="s">
        <v>256</v>
      </c>
      <c r="BM310" s="204" t="s">
        <v>497</v>
      </c>
    </row>
    <row r="311" spans="1:65" s="2" customFormat="1" ht="21.75" customHeight="1">
      <c r="A311" s="35"/>
      <c r="B311" s="36"/>
      <c r="C311" s="193" t="s">
        <v>498</v>
      </c>
      <c r="D311" s="193" t="s">
        <v>155</v>
      </c>
      <c r="E311" s="194" t="s">
        <v>499</v>
      </c>
      <c r="F311" s="195" t="s">
        <v>500</v>
      </c>
      <c r="G311" s="196" t="s">
        <v>308</v>
      </c>
      <c r="H311" s="197">
        <v>20</v>
      </c>
      <c r="I311" s="198"/>
      <c r="J311" s="199">
        <f t="shared" si="0"/>
        <v>0</v>
      </c>
      <c r="K311" s="195" t="s">
        <v>159</v>
      </c>
      <c r="L311" s="40"/>
      <c r="M311" s="200" t="s">
        <v>19</v>
      </c>
      <c r="N311" s="201" t="s">
        <v>39</v>
      </c>
      <c r="O311" s="65"/>
      <c r="P311" s="202">
        <f t="shared" si="1"/>
        <v>0</v>
      </c>
      <c r="Q311" s="202">
        <v>0</v>
      </c>
      <c r="R311" s="202">
        <f t="shared" si="2"/>
        <v>0</v>
      </c>
      <c r="S311" s="202">
        <v>0</v>
      </c>
      <c r="T311" s="203">
        <f t="shared" si="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4" t="s">
        <v>256</v>
      </c>
      <c r="AT311" s="204" t="s">
        <v>155</v>
      </c>
      <c r="AU311" s="204" t="s">
        <v>78</v>
      </c>
      <c r="AY311" s="18" t="s">
        <v>153</v>
      </c>
      <c r="BE311" s="205">
        <f t="shared" si="4"/>
        <v>0</v>
      </c>
      <c r="BF311" s="205">
        <f t="shared" si="5"/>
        <v>0</v>
      </c>
      <c r="BG311" s="205">
        <f t="shared" si="6"/>
        <v>0</v>
      </c>
      <c r="BH311" s="205">
        <f t="shared" si="7"/>
        <v>0</v>
      </c>
      <c r="BI311" s="205">
        <f t="shared" si="8"/>
        <v>0</v>
      </c>
      <c r="BJ311" s="18" t="s">
        <v>76</v>
      </c>
      <c r="BK311" s="205">
        <f t="shared" si="9"/>
        <v>0</v>
      </c>
      <c r="BL311" s="18" t="s">
        <v>256</v>
      </c>
      <c r="BM311" s="204" t="s">
        <v>501</v>
      </c>
    </row>
    <row r="312" spans="1:65" s="2" customFormat="1" ht="16.5" customHeight="1">
      <c r="A312" s="35"/>
      <c r="B312" s="36"/>
      <c r="C312" s="239" t="s">
        <v>502</v>
      </c>
      <c r="D312" s="239" t="s">
        <v>296</v>
      </c>
      <c r="E312" s="240" t="s">
        <v>503</v>
      </c>
      <c r="F312" s="241" t="s">
        <v>504</v>
      </c>
      <c r="G312" s="242" t="s">
        <v>308</v>
      </c>
      <c r="H312" s="243">
        <v>20</v>
      </c>
      <c r="I312" s="244"/>
      <c r="J312" s="245">
        <f t="shared" si="0"/>
        <v>0</v>
      </c>
      <c r="K312" s="241" t="s">
        <v>19</v>
      </c>
      <c r="L312" s="246"/>
      <c r="M312" s="247" t="s">
        <v>19</v>
      </c>
      <c r="N312" s="248" t="s">
        <v>39</v>
      </c>
      <c r="O312" s="65"/>
      <c r="P312" s="202">
        <f t="shared" si="1"/>
        <v>0</v>
      </c>
      <c r="Q312" s="202">
        <v>0</v>
      </c>
      <c r="R312" s="202">
        <f t="shared" si="2"/>
        <v>0</v>
      </c>
      <c r="S312" s="202">
        <v>0</v>
      </c>
      <c r="T312" s="203">
        <f t="shared" si="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4" t="s">
        <v>340</v>
      </c>
      <c r="AT312" s="204" t="s">
        <v>296</v>
      </c>
      <c r="AU312" s="204" t="s">
        <v>78</v>
      </c>
      <c r="AY312" s="18" t="s">
        <v>153</v>
      </c>
      <c r="BE312" s="205">
        <f t="shared" si="4"/>
        <v>0</v>
      </c>
      <c r="BF312" s="205">
        <f t="shared" si="5"/>
        <v>0</v>
      </c>
      <c r="BG312" s="205">
        <f t="shared" si="6"/>
        <v>0</v>
      </c>
      <c r="BH312" s="205">
        <f t="shared" si="7"/>
        <v>0</v>
      </c>
      <c r="BI312" s="205">
        <f t="shared" si="8"/>
        <v>0</v>
      </c>
      <c r="BJ312" s="18" t="s">
        <v>76</v>
      </c>
      <c r="BK312" s="205">
        <f t="shared" si="9"/>
        <v>0</v>
      </c>
      <c r="BL312" s="18" t="s">
        <v>256</v>
      </c>
      <c r="BM312" s="204" t="s">
        <v>505</v>
      </c>
    </row>
    <row r="313" spans="1:65" s="2" customFormat="1" ht="33" customHeight="1">
      <c r="A313" s="35"/>
      <c r="B313" s="36"/>
      <c r="C313" s="193" t="s">
        <v>506</v>
      </c>
      <c r="D313" s="193" t="s">
        <v>155</v>
      </c>
      <c r="E313" s="194" t="s">
        <v>507</v>
      </c>
      <c r="F313" s="195" t="s">
        <v>508</v>
      </c>
      <c r="G313" s="196" t="s">
        <v>308</v>
      </c>
      <c r="H313" s="197">
        <v>35</v>
      </c>
      <c r="I313" s="198"/>
      <c r="J313" s="199">
        <f t="shared" si="0"/>
        <v>0</v>
      </c>
      <c r="K313" s="195" t="s">
        <v>159</v>
      </c>
      <c r="L313" s="40"/>
      <c r="M313" s="200" t="s">
        <v>19</v>
      </c>
      <c r="N313" s="201" t="s">
        <v>39</v>
      </c>
      <c r="O313" s="65"/>
      <c r="P313" s="202">
        <f t="shared" si="1"/>
        <v>0</v>
      </c>
      <c r="Q313" s="202">
        <v>5.7996000000000002E-4</v>
      </c>
      <c r="R313" s="202">
        <f t="shared" si="2"/>
        <v>2.02986E-2</v>
      </c>
      <c r="S313" s="202">
        <v>0</v>
      </c>
      <c r="T313" s="203">
        <f t="shared" si="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4" t="s">
        <v>256</v>
      </c>
      <c r="AT313" s="204" t="s">
        <v>155</v>
      </c>
      <c r="AU313" s="204" t="s">
        <v>78</v>
      </c>
      <c r="AY313" s="18" t="s">
        <v>153</v>
      </c>
      <c r="BE313" s="205">
        <f t="shared" si="4"/>
        <v>0</v>
      </c>
      <c r="BF313" s="205">
        <f t="shared" si="5"/>
        <v>0</v>
      </c>
      <c r="BG313" s="205">
        <f t="shared" si="6"/>
        <v>0</v>
      </c>
      <c r="BH313" s="205">
        <f t="shared" si="7"/>
        <v>0</v>
      </c>
      <c r="BI313" s="205">
        <f t="shared" si="8"/>
        <v>0</v>
      </c>
      <c r="BJ313" s="18" t="s">
        <v>76</v>
      </c>
      <c r="BK313" s="205">
        <f t="shared" si="9"/>
        <v>0</v>
      </c>
      <c r="BL313" s="18" t="s">
        <v>256</v>
      </c>
      <c r="BM313" s="204" t="s">
        <v>509</v>
      </c>
    </row>
    <row r="314" spans="1:65" s="2" customFormat="1" ht="16.5" customHeight="1">
      <c r="A314" s="35"/>
      <c r="B314" s="36"/>
      <c r="C314" s="239" t="s">
        <v>510</v>
      </c>
      <c r="D314" s="239" t="s">
        <v>296</v>
      </c>
      <c r="E314" s="240" t="s">
        <v>511</v>
      </c>
      <c r="F314" s="241" t="s">
        <v>512</v>
      </c>
      <c r="G314" s="242" t="s">
        <v>513</v>
      </c>
      <c r="H314" s="243">
        <v>30</v>
      </c>
      <c r="I314" s="244"/>
      <c r="J314" s="245">
        <f t="shared" si="0"/>
        <v>0</v>
      </c>
      <c r="K314" s="241" t="s">
        <v>19</v>
      </c>
      <c r="L314" s="246"/>
      <c r="M314" s="247" t="s">
        <v>19</v>
      </c>
      <c r="N314" s="248" t="s">
        <v>39</v>
      </c>
      <c r="O314" s="65"/>
      <c r="P314" s="202">
        <f t="shared" si="1"/>
        <v>0</v>
      </c>
      <c r="Q314" s="202">
        <v>0</v>
      </c>
      <c r="R314" s="202">
        <f t="shared" si="2"/>
        <v>0</v>
      </c>
      <c r="S314" s="202">
        <v>0</v>
      </c>
      <c r="T314" s="203">
        <f t="shared" si="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4" t="s">
        <v>340</v>
      </c>
      <c r="AT314" s="204" t="s">
        <v>296</v>
      </c>
      <c r="AU314" s="204" t="s">
        <v>78</v>
      </c>
      <c r="AY314" s="18" t="s">
        <v>153</v>
      </c>
      <c r="BE314" s="205">
        <f t="shared" si="4"/>
        <v>0</v>
      </c>
      <c r="BF314" s="205">
        <f t="shared" si="5"/>
        <v>0</v>
      </c>
      <c r="BG314" s="205">
        <f t="shared" si="6"/>
        <v>0</v>
      </c>
      <c r="BH314" s="205">
        <f t="shared" si="7"/>
        <v>0</v>
      </c>
      <c r="BI314" s="205">
        <f t="shared" si="8"/>
        <v>0</v>
      </c>
      <c r="BJ314" s="18" t="s">
        <v>76</v>
      </c>
      <c r="BK314" s="205">
        <f t="shared" si="9"/>
        <v>0</v>
      </c>
      <c r="BL314" s="18" t="s">
        <v>256</v>
      </c>
      <c r="BM314" s="204" t="s">
        <v>514</v>
      </c>
    </row>
    <row r="315" spans="1:65" s="2" customFormat="1" ht="16.5" customHeight="1">
      <c r="A315" s="35"/>
      <c r="B315" s="36"/>
      <c r="C315" s="193" t="s">
        <v>515</v>
      </c>
      <c r="D315" s="193" t="s">
        <v>155</v>
      </c>
      <c r="E315" s="194" t="s">
        <v>516</v>
      </c>
      <c r="F315" s="195" t="s">
        <v>517</v>
      </c>
      <c r="G315" s="196" t="s">
        <v>518</v>
      </c>
      <c r="H315" s="197">
        <v>6</v>
      </c>
      <c r="I315" s="198"/>
      <c r="J315" s="199">
        <f t="shared" si="0"/>
        <v>0</v>
      </c>
      <c r="K315" s="195" t="s">
        <v>19</v>
      </c>
      <c r="L315" s="40"/>
      <c r="M315" s="200" t="s">
        <v>19</v>
      </c>
      <c r="N315" s="201" t="s">
        <v>39</v>
      </c>
      <c r="O315" s="65"/>
      <c r="P315" s="202">
        <f t="shared" si="1"/>
        <v>0</v>
      </c>
      <c r="Q315" s="202">
        <v>0</v>
      </c>
      <c r="R315" s="202">
        <f t="shared" si="2"/>
        <v>0</v>
      </c>
      <c r="S315" s="202">
        <v>0</v>
      </c>
      <c r="T315" s="203">
        <f t="shared" si="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4" t="s">
        <v>256</v>
      </c>
      <c r="AT315" s="204" t="s">
        <v>155</v>
      </c>
      <c r="AU315" s="204" t="s">
        <v>78</v>
      </c>
      <c r="AY315" s="18" t="s">
        <v>153</v>
      </c>
      <c r="BE315" s="205">
        <f t="shared" si="4"/>
        <v>0</v>
      </c>
      <c r="BF315" s="205">
        <f t="shared" si="5"/>
        <v>0</v>
      </c>
      <c r="BG315" s="205">
        <f t="shared" si="6"/>
        <v>0</v>
      </c>
      <c r="BH315" s="205">
        <f t="shared" si="7"/>
        <v>0</v>
      </c>
      <c r="BI315" s="205">
        <f t="shared" si="8"/>
        <v>0</v>
      </c>
      <c r="BJ315" s="18" t="s">
        <v>76</v>
      </c>
      <c r="BK315" s="205">
        <f t="shared" si="9"/>
        <v>0</v>
      </c>
      <c r="BL315" s="18" t="s">
        <v>256</v>
      </c>
      <c r="BM315" s="204" t="s">
        <v>519</v>
      </c>
    </row>
    <row r="316" spans="1:65" s="12" customFormat="1" ht="22.9" customHeight="1">
      <c r="B316" s="177"/>
      <c r="C316" s="178"/>
      <c r="D316" s="179" t="s">
        <v>67</v>
      </c>
      <c r="E316" s="191" t="s">
        <v>520</v>
      </c>
      <c r="F316" s="191" t="s">
        <v>521</v>
      </c>
      <c r="G316" s="178"/>
      <c r="H316" s="178"/>
      <c r="I316" s="181"/>
      <c r="J316" s="192">
        <f>BK316</f>
        <v>0</v>
      </c>
      <c r="K316" s="178"/>
      <c r="L316" s="183"/>
      <c r="M316" s="184"/>
      <c r="N316" s="185"/>
      <c r="O316" s="185"/>
      <c r="P316" s="186">
        <f>SUM(P317:P331)</f>
        <v>0</v>
      </c>
      <c r="Q316" s="185"/>
      <c r="R316" s="186">
        <f>SUM(R317:R331)</f>
        <v>0.75578540744999989</v>
      </c>
      <c r="S316" s="185"/>
      <c r="T316" s="187">
        <f>SUM(T317:T331)</f>
        <v>0.55922159999999999</v>
      </c>
      <c r="AR316" s="188" t="s">
        <v>78</v>
      </c>
      <c r="AT316" s="189" t="s">
        <v>67</v>
      </c>
      <c r="AU316" s="189" t="s">
        <v>76</v>
      </c>
      <c r="AY316" s="188" t="s">
        <v>153</v>
      </c>
      <c r="BK316" s="190">
        <f>SUM(BK317:BK331)</f>
        <v>0</v>
      </c>
    </row>
    <row r="317" spans="1:65" s="2" customFormat="1" ht="33" customHeight="1">
      <c r="A317" s="35"/>
      <c r="B317" s="36"/>
      <c r="C317" s="193" t="s">
        <v>522</v>
      </c>
      <c r="D317" s="193" t="s">
        <v>155</v>
      </c>
      <c r="E317" s="194" t="s">
        <v>523</v>
      </c>
      <c r="F317" s="195" t="s">
        <v>524</v>
      </c>
      <c r="G317" s="196" t="s">
        <v>196</v>
      </c>
      <c r="H317" s="197">
        <v>22</v>
      </c>
      <c r="I317" s="198"/>
      <c r="J317" s="199">
        <f>ROUND(I317*H317,2)</f>
        <v>0</v>
      </c>
      <c r="K317" s="195" t="s">
        <v>159</v>
      </c>
      <c r="L317" s="40"/>
      <c r="M317" s="200" t="s">
        <v>19</v>
      </c>
      <c r="N317" s="201" t="s">
        <v>39</v>
      </c>
      <c r="O317" s="65"/>
      <c r="P317" s="202">
        <f>O317*H317</f>
        <v>0</v>
      </c>
      <c r="Q317" s="202">
        <v>0</v>
      </c>
      <c r="R317" s="202">
        <f>Q317*H317</f>
        <v>0</v>
      </c>
      <c r="S317" s="202">
        <v>1.1999999999999999E-3</v>
      </c>
      <c r="T317" s="203">
        <f>S317*H317</f>
        <v>2.6399999999999996E-2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4" t="s">
        <v>256</v>
      </c>
      <c r="AT317" s="204" t="s">
        <v>155</v>
      </c>
      <c r="AU317" s="204" t="s">
        <v>78</v>
      </c>
      <c r="AY317" s="18" t="s">
        <v>153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8" t="s">
        <v>76</v>
      </c>
      <c r="BK317" s="205">
        <f>ROUND(I317*H317,2)</f>
        <v>0</v>
      </c>
      <c r="BL317" s="18" t="s">
        <v>256</v>
      </c>
      <c r="BM317" s="204" t="s">
        <v>525</v>
      </c>
    </row>
    <row r="318" spans="1:65" s="14" customFormat="1" ht="11.25">
      <c r="B318" s="217"/>
      <c r="C318" s="218"/>
      <c r="D318" s="208" t="s">
        <v>162</v>
      </c>
      <c r="E318" s="219" t="s">
        <v>19</v>
      </c>
      <c r="F318" s="220" t="s">
        <v>526</v>
      </c>
      <c r="G318" s="218"/>
      <c r="H318" s="221">
        <v>22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162</v>
      </c>
      <c r="AU318" s="227" t="s">
        <v>78</v>
      </c>
      <c r="AV318" s="14" t="s">
        <v>78</v>
      </c>
      <c r="AW318" s="14" t="s">
        <v>30</v>
      </c>
      <c r="AX318" s="14" t="s">
        <v>68</v>
      </c>
      <c r="AY318" s="227" t="s">
        <v>153</v>
      </c>
    </row>
    <row r="319" spans="1:65" s="15" customFormat="1" ht="11.25">
      <c r="B319" s="228"/>
      <c r="C319" s="229"/>
      <c r="D319" s="208" t="s">
        <v>162</v>
      </c>
      <c r="E319" s="230" t="s">
        <v>19</v>
      </c>
      <c r="F319" s="231" t="s">
        <v>174</v>
      </c>
      <c r="G319" s="229"/>
      <c r="H319" s="232">
        <v>22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AT319" s="238" t="s">
        <v>162</v>
      </c>
      <c r="AU319" s="238" t="s">
        <v>78</v>
      </c>
      <c r="AV319" s="15" t="s">
        <v>160</v>
      </c>
      <c r="AW319" s="15" t="s">
        <v>30</v>
      </c>
      <c r="AX319" s="15" t="s">
        <v>76</v>
      </c>
      <c r="AY319" s="238" t="s">
        <v>153</v>
      </c>
    </row>
    <row r="320" spans="1:65" s="2" customFormat="1" ht="44.25" customHeight="1">
      <c r="A320" s="35"/>
      <c r="B320" s="36"/>
      <c r="C320" s="193" t="s">
        <v>527</v>
      </c>
      <c r="D320" s="193" t="s">
        <v>155</v>
      </c>
      <c r="E320" s="194" t="s">
        <v>528</v>
      </c>
      <c r="F320" s="195" t="s">
        <v>529</v>
      </c>
      <c r="G320" s="196" t="s">
        <v>158</v>
      </c>
      <c r="H320" s="197">
        <v>30.96</v>
      </c>
      <c r="I320" s="198"/>
      <c r="J320" s="199">
        <f>ROUND(I320*H320,2)</f>
        <v>0</v>
      </c>
      <c r="K320" s="195" t="s">
        <v>159</v>
      </c>
      <c r="L320" s="40"/>
      <c r="M320" s="200" t="s">
        <v>19</v>
      </c>
      <c r="N320" s="201" t="s">
        <v>39</v>
      </c>
      <c r="O320" s="65"/>
      <c r="P320" s="202">
        <f>O320*H320</f>
        <v>0</v>
      </c>
      <c r="Q320" s="202">
        <v>1.2588719999999999E-2</v>
      </c>
      <c r="R320" s="202">
        <f>Q320*H320</f>
        <v>0.38974677120000001</v>
      </c>
      <c r="S320" s="202">
        <v>0</v>
      </c>
      <c r="T320" s="20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4" t="s">
        <v>256</v>
      </c>
      <c r="AT320" s="204" t="s">
        <v>155</v>
      </c>
      <c r="AU320" s="204" t="s">
        <v>78</v>
      </c>
      <c r="AY320" s="18" t="s">
        <v>153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8" t="s">
        <v>76</v>
      </c>
      <c r="BK320" s="205">
        <f>ROUND(I320*H320,2)</f>
        <v>0</v>
      </c>
      <c r="BL320" s="18" t="s">
        <v>256</v>
      </c>
      <c r="BM320" s="204" t="s">
        <v>530</v>
      </c>
    </row>
    <row r="321" spans="1:65" s="13" customFormat="1" ht="11.25">
      <c r="B321" s="206"/>
      <c r="C321" s="207"/>
      <c r="D321" s="208" t="s">
        <v>162</v>
      </c>
      <c r="E321" s="209" t="s">
        <v>19</v>
      </c>
      <c r="F321" s="210" t="s">
        <v>357</v>
      </c>
      <c r="G321" s="207"/>
      <c r="H321" s="209" t="s">
        <v>19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162</v>
      </c>
      <c r="AU321" s="216" t="s">
        <v>78</v>
      </c>
      <c r="AV321" s="13" t="s">
        <v>76</v>
      </c>
      <c r="AW321" s="13" t="s">
        <v>30</v>
      </c>
      <c r="AX321" s="13" t="s">
        <v>68</v>
      </c>
      <c r="AY321" s="216" t="s">
        <v>153</v>
      </c>
    </row>
    <row r="322" spans="1:65" s="14" customFormat="1" ht="11.25">
      <c r="B322" s="217"/>
      <c r="C322" s="218"/>
      <c r="D322" s="208" t="s">
        <v>162</v>
      </c>
      <c r="E322" s="219" t="s">
        <v>19</v>
      </c>
      <c r="F322" s="220" t="s">
        <v>358</v>
      </c>
      <c r="G322" s="218"/>
      <c r="H322" s="221">
        <v>30.96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162</v>
      </c>
      <c r="AU322" s="227" t="s">
        <v>78</v>
      </c>
      <c r="AV322" s="14" t="s">
        <v>78</v>
      </c>
      <c r="AW322" s="14" t="s">
        <v>30</v>
      </c>
      <c r="AX322" s="14" t="s">
        <v>76</v>
      </c>
      <c r="AY322" s="227" t="s">
        <v>153</v>
      </c>
    </row>
    <row r="323" spans="1:65" s="2" customFormat="1" ht="44.25" customHeight="1">
      <c r="A323" s="35"/>
      <c r="B323" s="36"/>
      <c r="C323" s="193" t="s">
        <v>531</v>
      </c>
      <c r="D323" s="193" t="s">
        <v>155</v>
      </c>
      <c r="E323" s="194" t="s">
        <v>532</v>
      </c>
      <c r="F323" s="195" t="s">
        <v>533</v>
      </c>
      <c r="G323" s="196" t="s">
        <v>158</v>
      </c>
      <c r="H323" s="197">
        <v>30.96</v>
      </c>
      <c r="I323" s="198"/>
      <c r="J323" s="199">
        <f>ROUND(I323*H323,2)</f>
        <v>0</v>
      </c>
      <c r="K323" s="195" t="s">
        <v>159</v>
      </c>
      <c r="L323" s="40"/>
      <c r="M323" s="200" t="s">
        <v>19</v>
      </c>
      <c r="N323" s="201" t="s">
        <v>39</v>
      </c>
      <c r="O323" s="65"/>
      <c r="P323" s="202">
        <f>O323*H323</f>
        <v>0</v>
      </c>
      <c r="Q323" s="202">
        <v>0</v>
      </c>
      <c r="R323" s="202">
        <f>Q323*H323</f>
        <v>0</v>
      </c>
      <c r="S323" s="202">
        <v>1.721E-2</v>
      </c>
      <c r="T323" s="203">
        <f>S323*H323</f>
        <v>0.53282160000000001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4" t="s">
        <v>256</v>
      </c>
      <c r="AT323" s="204" t="s">
        <v>155</v>
      </c>
      <c r="AU323" s="204" t="s">
        <v>78</v>
      </c>
      <c r="AY323" s="18" t="s">
        <v>153</v>
      </c>
      <c r="BE323" s="205">
        <f>IF(N323="základní",J323,0)</f>
        <v>0</v>
      </c>
      <c r="BF323" s="205">
        <f>IF(N323="snížená",J323,0)</f>
        <v>0</v>
      </c>
      <c r="BG323" s="205">
        <f>IF(N323="zákl. přenesená",J323,0)</f>
        <v>0</v>
      </c>
      <c r="BH323" s="205">
        <f>IF(N323="sníž. přenesená",J323,0)</f>
        <v>0</v>
      </c>
      <c r="BI323" s="205">
        <f>IF(N323="nulová",J323,0)</f>
        <v>0</v>
      </c>
      <c r="BJ323" s="18" t="s">
        <v>76</v>
      </c>
      <c r="BK323" s="205">
        <f>ROUND(I323*H323,2)</f>
        <v>0</v>
      </c>
      <c r="BL323" s="18" t="s">
        <v>256</v>
      </c>
      <c r="BM323" s="204" t="s">
        <v>534</v>
      </c>
    </row>
    <row r="324" spans="1:65" s="2" customFormat="1" ht="21.75" customHeight="1">
      <c r="A324" s="35"/>
      <c r="B324" s="36"/>
      <c r="C324" s="193" t="s">
        <v>535</v>
      </c>
      <c r="D324" s="193" t="s">
        <v>155</v>
      </c>
      <c r="E324" s="194" t="s">
        <v>536</v>
      </c>
      <c r="F324" s="195" t="s">
        <v>537</v>
      </c>
      <c r="G324" s="196" t="s">
        <v>196</v>
      </c>
      <c r="H324" s="197">
        <v>20</v>
      </c>
      <c r="I324" s="198"/>
      <c r="J324" s="199">
        <f>ROUND(I324*H324,2)</f>
        <v>0</v>
      </c>
      <c r="K324" s="195" t="s">
        <v>159</v>
      </c>
      <c r="L324" s="40"/>
      <c r="M324" s="200" t="s">
        <v>19</v>
      </c>
      <c r="N324" s="201" t="s">
        <v>39</v>
      </c>
      <c r="O324" s="65"/>
      <c r="P324" s="202">
        <f>O324*H324</f>
        <v>0</v>
      </c>
      <c r="Q324" s="202">
        <v>7.2000000000000002E-5</v>
      </c>
      <c r="R324" s="202">
        <f>Q324*H324</f>
        <v>1.4400000000000001E-3</v>
      </c>
      <c r="S324" s="202">
        <v>0</v>
      </c>
      <c r="T324" s="20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4" t="s">
        <v>256</v>
      </c>
      <c r="AT324" s="204" t="s">
        <v>155</v>
      </c>
      <c r="AU324" s="204" t="s">
        <v>78</v>
      </c>
      <c r="AY324" s="18" t="s">
        <v>153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8" t="s">
        <v>76</v>
      </c>
      <c r="BK324" s="205">
        <f>ROUND(I324*H324,2)</f>
        <v>0</v>
      </c>
      <c r="BL324" s="18" t="s">
        <v>256</v>
      </c>
      <c r="BM324" s="204" t="s">
        <v>538</v>
      </c>
    </row>
    <row r="325" spans="1:65" s="2" customFormat="1" ht="16.5" customHeight="1">
      <c r="A325" s="35"/>
      <c r="B325" s="36"/>
      <c r="C325" s="239" t="s">
        <v>539</v>
      </c>
      <c r="D325" s="239" t="s">
        <v>296</v>
      </c>
      <c r="E325" s="240" t="s">
        <v>540</v>
      </c>
      <c r="F325" s="241" t="s">
        <v>541</v>
      </c>
      <c r="G325" s="242" t="s">
        <v>196</v>
      </c>
      <c r="H325" s="243">
        <v>20</v>
      </c>
      <c r="I325" s="244"/>
      <c r="J325" s="245">
        <f>ROUND(I325*H325,2)</f>
        <v>0</v>
      </c>
      <c r="K325" s="241" t="s">
        <v>159</v>
      </c>
      <c r="L325" s="246"/>
      <c r="M325" s="247" t="s">
        <v>19</v>
      </c>
      <c r="N325" s="248" t="s">
        <v>39</v>
      </c>
      <c r="O325" s="65"/>
      <c r="P325" s="202">
        <f>O325*H325</f>
        <v>0</v>
      </c>
      <c r="Q325" s="202">
        <v>2.2000000000000001E-3</v>
      </c>
      <c r="R325" s="202">
        <f>Q325*H325</f>
        <v>4.4000000000000004E-2</v>
      </c>
      <c r="S325" s="202">
        <v>0</v>
      </c>
      <c r="T325" s="20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4" t="s">
        <v>340</v>
      </c>
      <c r="AT325" s="204" t="s">
        <v>296</v>
      </c>
      <c r="AU325" s="204" t="s">
        <v>78</v>
      </c>
      <c r="AY325" s="18" t="s">
        <v>153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8" t="s">
        <v>76</v>
      </c>
      <c r="BK325" s="205">
        <f>ROUND(I325*H325,2)</f>
        <v>0</v>
      </c>
      <c r="BL325" s="18" t="s">
        <v>256</v>
      </c>
      <c r="BM325" s="204" t="s">
        <v>542</v>
      </c>
    </row>
    <row r="326" spans="1:65" s="2" customFormat="1" ht="21.75" customHeight="1">
      <c r="A326" s="35"/>
      <c r="B326" s="36"/>
      <c r="C326" s="193" t="s">
        <v>543</v>
      </c>
      <c r="D326" s="193" t="s">
        <v>155</v>
      </c>
      <c r="E326" s="194" t="s">
        <v>544</v>
      </c>
      <c r="F326" s="195" t="s">
        <v>545</v>
      </c>
      <c r="G326" s="196" t="s">
        <v>158</v>
      </c>
      <c r="H326" s="197">
        <v>11.375</v>
      </c>
      <c r="I326" s="198"/>
      <c r="J326" s="199">
        <f>ROUND(I326*H326,2)</f>
        <v>0</v>
      </c>
      <c r="K326" s="195" t="s">
        <v>159</v>
      </c>
      <c r="L326" s="40"/>
      <c r="M326" s="200" t="s">
        <v>19</v>
      </c>
      <c r="N326" s="201" t="s">
        <v>39</v>
      </c>
      <c r="O326" s="65"/>
      <c r="P326" s="202">
        <f>O326*H326</f>
        <v>0</v>
      </c>
      <c r="Q326" s="202">
        <v>2.0120389999999998E-2</v>
      </c>
      <c r="R326" s="202">
        <f>Q326*H326</f>
        <v>0.22886943624999997</v>
      </c>
      <c r="S326" s="202">
        <v>0</v>
      </c>
      <c r="T326" s="20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4" t="s">
        <v>256</v>
      </c>
      <c r="AT326" s="204" t="s">
        <v>155</v>
      </c>
      <c r="AU326" s="204" t="s">
        <v>78</v>
      </c>
      <c r="AY326" s="18" t="s">
        <v>153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8" t="s">
        <v>76</v>
      </c>
      <c r="BK326" s="205">
        <f>ROUND(I326*H326,2)</f>
        <v>0</v>
      </c>
      <c r="BL326" s="18" t="s">
        <v>256</v>
      </c>
      <c r="BM326" s="204" t="s">
        <v>546</v>
      </c>
    </row>
    <row r="327" spans="1:65" s="13" customFormat="1" ht="11.25">
      <c r="B327" s="206"/>
      <c r="C327" s="207"/>
      <c r="D327" s="208" t="s">
        <v>162</v>
      </c>
      <c r="E327" s="209" t="s">
        <v>19</v>
      </c>
      <c r="F327" s="210" t="s">
        <v>547</v>
      </c>
      <c r="G327" s="207"/>
      <c r="H327" s="209" t="s">
        <v>19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162</v>
      </c>
      <c r="AU327" s="216" t="s">
        <v>78</v>
      </c>
      <c r="AV327" s="13" t="s">
        <v>76</v>
      </c>
      <c r="AW327" s="13" t="s">
        <v>30</v>
      </c>
      <c r="AX327" s="13" t="s">
        <v>68</v>
      </c>
      <c r="AY327" s="216" t="s">
        <v>153</v>
      </c>
    </row>
    <row r="328" spans="1:65" s="14" customFormat="1" ht="11.25">
      <c r="B328" s="217"/>
      <c r="C328" s="218"/>
      <c r="D328" s="208" t="s">
        <v>162</v>
      </c>
      <c r="E328" s="219" t="s">
        <v>19</v>
      </c>
      <c r="F328" s="220" t="s">
        <v>548</v>
      </c>
      <c r="G328" s="218"/>
      <c r="H328" s="221">
        <v>11.375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162</v>
      </c>
      <c r="AU328" s="227" t="s">
        <v>78</v>
      </c>
      <c r="AV328" s="14" t="s">
        <v>78</v>
      </c>
      <c r="AW328" s="14" t="s">
        <v>30</v>
      </c>
      <c r="AX328" s="14" t="s">
        <v>76</v>
      </c>
      <c r="AY328" s="227" t="s">
        <v>153</v>
      </c>
    </row>
    <row r="329" spans="1:65" s="2" customFormat="1" ht="44.25" customHeight="1">
      <c r="A329" s="35"/>
      <c r="B329" s="36"/>
      <c r="C329" s="193" t="s">
        <v>549</v>
      </c>
      <c r="D329" s="193" t="s">
        <v>155</v>
      </c>
      <c r="E329" s="194" t="s">
        <v>550</v>
      </c>
      <c r="F329" s="195" t="s">
        <v>551</v>
      </c>
      <c r="G329" s="196" t="s">
        <v>196</v>
      </c>
      <c r="H329" s="197">
        <v>3</v>
      </c>
      <c r="I329" s="198"/>
      <c r="J329" s="199">
        <f>ROUND(I329*H329,2)</f>
        <v>0</v>
      </c>
      <c r="K329" s="195" t="s">
        <v>159</v>
      </c>
      <c r="L329" s="40"/>
      <c r="M329" s="200" t="s">
        <v>19</v>
      </c>
      <c r="N329" s="201" t="s">
        <v>39</v>
      </c>
      <c r="O329" s="65"/>
      <c r="P329" s="202">
        <f>O329*H329</f>
        <v>0</v>
      </c>
      <c r="Q329" s="202">
        <v>3.05764E-2</v>
      </c>
      <c r="R329" s="202">
        <f>Q329*H329</f>
        <v>9.1729199999999997E-2</v>
      </c>
      <c r="S329" s="202">
        <v>0</v>
      </c>
      <c r="T329" s="20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4" t="s">
        <v>256</v>
      </c>
      <c r="AT329" s="204" t="s">
        <v>155</v>
      </c>
      <c r="AU329" s="204" t="s">
        <v>78</v>
      </c>
      <c r="AY329" s="18" t="s">
        <v>153</v>
      </c>
      <c r="BE329" s="205">
        <f>IF(N329="základní",J329,0)</f>
        <v>0</v>
      </c>
      <c r="BF329" s="205">
        <f>IF(N329="snížená",J329,0)</f>
        <v>0</v>
      </c>
      <c r="BG329" s="205">
        <f>IF(N329="zákl. přenesená",J329,0)</f>
        <v>0</v>
      </c>
      <c r="BH329" s="205">
        <f>IF(N329="sníž. přenesená",J329,0)</f>
        <v>0</v>
      </c>
      <c r="BI329" s="205">
        <f>IF(N329="nulová",J329,0)</f>
        <v>0</v>
      </c>
      <c r="BJ329" s="18" t="s">
        <v>76</v>
      </c>
      <c r="BK329" s="205">
        <f>ROUND(I329*H329,2)</f>
        <v>0</v>
      </c>
      <c r="BL329" s="18" t="s">
        <v>256</v>
      </c>
      <c r="BM329" s="204" t="s">
        <v>552</v>
      </c>
    </row>
    <row r="330" spans="1:65" s="2" customFormat="1" ht="55.5" customHeight="1">
      <c r="A330" s="35"/>
      <c r="B330" s="36"/>
      <c r="C330" s="193" t="s">
        <v>553</v>
      </c>
      <c r="D330" s="193" t="s">
        <v>155</v>
      </c>
      <c r="E330" s="194" t="s">
        <v>554</v>
      </c>
      <c r="F330" s="195" t="s">
        <v>555</v>
      </c>
      <c r="G330" s="196" t="s">
        <v>432</v>
      </c>
      <c r="H330" s="197">
        <v>0.75600000000000001</v>
      </c>
      <c r="I330" s="198"/>
      <c r="J330" s="199">
        <f>ROUND(I330*H330,2)</f>
        <v>0</v>
      </c>
      <c r="K330" s="195" t="s">
        <v>159</v>
      </c>
      <c r="L330" s="40"/>
      <c r="M330" s="200" t="s">
        <v>19</v>
      </c>
      <c r="N330" s="201" t="s">
        <v>39</v>
      </c>
      <c r="O330" s="65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4" t="s">
        <v>256</v>
      </c>
      <c r="AT330" s="204" t="s">
        <v>155</v>
      </c>
      <c r="AU330" s="204" t="s">
        <v>78</v>
      </c>
      <c r="AY330" s="18" t="s">
        <v>153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8" t="s">
        <v>76</v>
      </c>
      <c r="BK330" s="205">
        <f>ROUND(I330*H330,2)</f>
        <v>0</v>
      </c>
      <c r="BL330" s="18" t="s">
        <v>256</v>
      </c>
      <c r="BM330" s="204" t="s">
        <v>556</v>
      </c>
    </row>
    <row r="331" spans="1:65" s="2" customFormat="1" ht="55.5" customHeight="1">
      <c r="A331" s="35"/>
      <c r="B331" s="36"/>
      <c r="C331" s="193" t="s">
        <v>557</v>
      </c>
      <c r="D331" s="193" t="s">
        <v>155</v>
      </c>
      <c r="E331" s="194" t="s">
        <v>558</v>
      </c>
      <c r="F331" s="195" t="s">
        <v>559</v>
      </c>
      <c r="G331" s="196" t="s">
        <v>432</v>
      </c>
      <c r="H331" s="197">
        <v>0.75600000000000001</v>
      </c>
      <c r="I331" s="198"/>
      <c r="J331" s="199">
        <f>ROUND(I331*H331,2)</f>
        <v>0</v>
      </c>
      <c r="K331" s="195" t="s">
        <v>159</v>
      </c>
      <c r="L331" s="40"/>
      <c r="M331" s="200" t="s">
        <v>19</v>
      </c>
      <c r="N331" s="201" t="s">
        <v>39</v>
      </c>
      <c r="O331" s="65"/>
      <c r="P331" s="202">
        <f>O331*H331</f>
        <v>0</v>
      </c>
      <c r="Q331" s="202">
        <v>0</v>
      </c>
      <c r="R331" s="202">
        <f>Q331*H331</f>
        <v>0</v>
      </c>
      <c r="S331" s="202">
        <v>0</v>
      </c>
      <c r="T331" s="20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4" t="s">
        <v>256</v>
      </c>
      <c r="AT331" s="204" t="s">
        <v>155</v>
      </c>
      <c r="AU331" s="204" t="s">
        <v>78</v>
      </c>
      <c r="AY331" s="18" t="s">
        <v>153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8" t="s">
        <v>76</v>
      </c>
      <c r="BK331" s="205">
        <f>ROUND(I331*H331,2)</f>
        <v>0</v>
      </c>
      <c r="BL331" s="18" t="s">
        <v>256</v>
      </c>
      <c r="BM331" s="204" t="s">
        <v>560</v>
      </c>
    </row>
    <row r="332" spans="1:65" s="12" customFormat="1" ht="22.9" customHeight="1">
      <c r="B332" s="177"/>
      <c r="C332" s="178"/>
      <c r="D332" s="179" t="s">
        <v>67</v>
      </c>
      <c r="E332" s="191" t="s">
        <v>561</v>
      </c>
      <c r="F332" s="191" t="s">
        <v>562</v>
      </c>
      <c r="G332" s="178"/>
      <c r="H332" s="178"/>
      <c r="I332" s="181"/>
      <c r="J332" s="192">
        <f>BK332</f>
        <v>0</v>
      </c>
      <c r="K332" s="178"/>
      <c r="L332" s="183"/>
      <c r="M332" s="184"/>
      <c r="N332" s="185"/>
      <c r="O332" s="185"/>
      <c r="P332" s="186">
        <f>SUM(P333:P342)</f>
        <v>0</v>
      </c>
      <c r="Q332" s="185"/>
      <c r="R332" s="186">
        <f>SUM(R333:R342)</f>
        <v>2.2499999999999998E-3</v>
      </c>
      <c r="S332" s="185"/>
      <c r="T332" s="187">
        <f>SUM(T333:T342)</f>
        <v>0</v>
      </c>
      <c r="AR332" s="188" t="s">
        <v>78</v>
      </c>
      <c r="AT332" s="189" t="s">
        <v>67</v>
      </c>
      <c r="AU332" s="189" t="s">
        <v>76</v>
      </c>
      <c r="AY332" s="188" t="s">
        <v>153</v>
      </c>
      <c r="BK332" s="190">
        <f>SUM(BK333:BK342)</f>
        <v>0</v>
      </c>
    </row>
    <row r="333" spans="1:65" s="2" customFormat="1" ht="21.75" customHeight="1">
      <c r="A333" s="35"/>
      <c r="B333" s="36"/>
      <c r="C333" s="193" t="s">
        <v>563</v>
      </c>
      <c r="D333" s="193" t="s">
        <v>155</v>
      </c>
      <c r="E333" s="194" t="s">
        <v>564</v>
      </c>
      <c r="F333" s="195" t="s">
        <v>565</v>
      </c>
      <c r="G333" s="196" t="s">
        <v>566</v>
      </c>
      <c r="H333" s="197">
        <v>1</v>
      </c>
      <c r="I333" s="198"/>
      <c r="J333" s="199">
        <f>ROUND(I333*H333,2)</f>
        <v>0</v>
      </c>
      <c r="K333" s="195" t="s">
        <v>19</v>
      </c>
      <c r="L333" s="40"/>
      <c r="M333" s="200" t="s">
        <v>19</v>
      </c>
      <c r="N333" s="201" t="s">
        <v>39</v>
      </c>
      <c r="O333" s="65"/>
      <c r="P333" s="202">
        <f>O333*H333</f>
        <v>0</v>
      </c>
      <c r="Q333" s="202">
        <v>0</v>
      </c>
      <c r="R333" s="202">
        <f>Q333*H333</f>
        <v>0</v>
      </c>
      <c r="S333" s="202">
        <v>0</v>
      </c>
      <c r="T333" s="20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4" t="s">
        <v>256</v>
      </c>
      <c r="AT333" s="204" t="s">
        <v>155</v>
      </c>
      <c r="AU333" s="204" t="s">
        <v>78</v>
      </c>
      <c r="AY333" s="18" t="s">
        <v>153</v>
      </c>
      <c r="BE333" s="205">
        <f>IF(N333="základní",J333,0)</f>
        <v>0</v>
      </c>
      <c r="BF333" s="205">
        <f>IF(N333="snížená",J333,0)</f>
        <v>0</v>
      </c>
      <c r="BG333" s="205">
        <f>IF(N333="zákl. přenesená",J333,0)</f>
        <v>0</v>
      </c>
      <c r="BH333" s="205">
        <f>IF(N333="sníž. přenesená",J333,0)</f>
        <v>0</v>
      </c>
      <c r="BI333" s="205">
        <f>IF(N333="nulová",J333,0)</f>
        <v>0</v>
      </c>
      <c r="BJ333" s="18" t="s">
        <v>76</v>
      </c>
      <c r="BK333" s="205">
        <f>ROUND(I333*H333,2)</f>
        <v>0</v>
      </c>
      <c r="BL333" s="18" t="s">
        <v>256</v>
      </c>
      <c r="BM333" s="204" t="s">
        <v>567</v>
      </c>
    </row>
    <row r="334" spans="1:65" s="13" customFormat="1" ht="11.25">
      <c r="B334" s="206"/>
      <c r="C334" s="207"/>
      <c r="D334" s="208" t="s">
        <v>162</v>
      </c>
      <c r="E334" s="209" t="s">
        <v>19</v>
      </c>
      <c r="F334" s="210" t="s">
        <v>568</v>
      </c>
      <c r="G334" s="207"/>
      <c r="H334" s="209" t="s">
        <v>19</v>
      </c>
      <c r="I334" s="211"/>
      <c r="J334" s="207"/>
      <c r="K334" s="207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162</v>
      </c>
      <c r="AU334" s="216" t="s">
        <v>78</v>
      </c>
      <c r="AV334" s="13" t="s">
        <v>76</v>
      </c>
      <c r="AW334" s="13" t="s">
        <v>30</v>
      </c>
      <c r="AX334" s="13" t="s">
        <v>68</v>
      </c>
      <c r="AY334" s="216" t="s">
        <v>153</v>
      </c>
    </row>
    <row r="335" spans="1:65" s="13" customFormat="1" ht="33.75">
      <c r="B335" s="206"/>
      <c r="C335" s="207"/>
      <c r="D335" s="208" t="s">
        <v>162</v>
      </c>
      <c r="E335" s="209" t="s">
        <v>19</v>
      </c>
      <c r="F335" s="210" t="s">
        <v>569</v>
      </c>
      <c r="G335" s="207"/>
      <c r="H335" s="209" t="s">
        <v>19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162</v>
      </c>
      <c r="AU335" s="216" t="s">
        <v>78</v>
      </c>
      <c r="AV335" s="13" t="s">
        <v>76</v>
      </c>
      <c r="AW335" s="13" t="s">
        <v>30</v>
      </c>
      <c r="AX335" s="13" t="s">
        <v>68</v>
      </c>
      <c r="AY335" s="216" t="s">
        <v>153</v>
      </c>
    </row>
    <row r="336" spans="1:65" s="13" customFormat="1" ht="22.5">
      <c r="B336" s="206"/>
      <c r="C336" s="207"/>
      <c r="D336" s="208" t="s">
        <v>162</v>
      </c>
      <c r="E336" s="209" t="s">
        <v>19</v>
      </c>
      <c r="F336" s="210" t="s">
        <v>570</v>
      </c>
      <c r="G336" s="207"/>
      <c r="H336" s="209" t="s">
        <v>19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162</v>
      </c>
      <c r="AU336" s="216" t="s">
        <v>78</v>
      </c>
      <c r="AV336" s="13" t="s">
        <v>76</v>
      </c>
      <c r="AW336" s="13" t="s">
        <v>30</v>
      </c>
      <c r="AX336" s="13" t="s">
        <v>68</v>
      </c>
      <c r="AY336" s="216" t="s">
        <v>153</v>
      </c>
    </row>
    <row r="337" spans="1:65" s="13" customFormat="1" ht="33.75">
      <c r="B337" s="206"/>
      <c r="C337" s="207"/>
      <c r="D337" s="208" t="s">
        <v>162</v>
      </c>
      <c r="E337" s="209" t="s">
        <v>19</v>
      </c>
      <c r="F337" s="210" t="s">
        <v>571</v>
      </c>
      <c r="G337" s="207"/>
      <c r="H337" s="209" t="s">
        <v>19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162</v>
      </c>
      <c r="AU337" s="216" t="s">
        <v>78</v>
      </c>
      <c r="AV337" s="13" t="s">
        <v>76</v>
      </c>
      <c r="AW337" s="13" t="s">
        <v>30</v>
      </c>
      <c r="AX337" s="13" t="s">
        <v>68</v>
      </c>
      <c r="AY337" s="216" t="s">
        <v>153</v>
      </c>
    </row>
    <row r="338" spans="1:65" s="13" customFormat="1" ht="22.5">
      <c r="B338" s="206"/>
      <c r="C338" s="207"/>
      <c r="D338" s="208" t="s">
        <v>162</v>
      </c>
      <c r="E338" s="209" t="s">
        <v>19</v>
      </c>
      <c r="F338" s="210" t="s">
        <v>572</v>
      </c>
      <c r="G338" s="207"/>
      <c r="H338" s="209" t="s">
        <v>19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162</v>
      </c>
      <c r="AU338" s="216" t="s">
        <v>78</v>
      </c>
      <c r="AV338" s="13" t="s">
        <v>76</v>
      </c>
      <c r="AW338" s="13" t="s">
        <v>30</v>
      </c>
      <c r="AX338" s="13" t="s">
        <v>68</v>
      </c>
      <c r="AY338" s="216" t="s">
        <v>153</v>
      </c>
    </row>
    <row r="339" spans="1:65" s="14" customFormat="1" ht="11.25">
      <c r="B339" s="217"/>
      <c r="C339" s="218"/>
      <c r="D339" s="208" t="s">
        <v>162</v>
      </c>
      <c r="E339" s="219" t="s">
        <v>19</v>
      </c>
      <c r="F339" s="220" t="s">
        <v>76</v>
      </c>
      <c r="G339" s="218"/>
      <c r="H339" s="221">
        <v>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162</v>
      </c>
      <c r="AU339" s="227" t="s">
        <v>78</v>
      </c>
      <c r="AV339" s="14" t="s">
        <v>78</v>
      </c>
      <c r="AW339" s="14" t="s">
        <v>30</v>
      </c>
      <c r="AX339" s="14" t="s">
        <v>76</v>
      </c>
      <c r="AY339" s="227" t="s">
        <v>153</v>
      </c>
    </row>
    <row r="340" spans="1:65" s="2" customFormat="1" ht="16.5" customHeight="1">
      <c r="A340" s="35"/>
      <c r="B340" s="36"/>
      <c r="C340" s="193" t="s">
        <v>573</v>
      </c>
      <c r="D340" s="193" t="s">
        <v>155</v>
      </c>
      <c r="E340" s="194" t="s">
        <v>574</v>
      </c>
      <c r="F340" s="195" t="s">
        <v>575</v>
      </c>
      <c r="G340" s="196" t="s">
        <v>196</v>
      </c>
      <c r="H340" s="197">
        <v>5</v>
      </c>
      <c r="I340" s="198"/>
      <c r="J340" s="199">
        <f>ROUND(I340*H340,2)</f>
        <v>0</v>
      </c>
      <c r="K340" s="195" t="s">
        <v>19</v>
      </c>
      <c r="L340" s="40"/>
      <c r="M340" s="200" t="s">
        <v>19</v>
      </c>
      <c r="N340" s="201" t="s">
        <v>39</v>
      </c>
      <c r="O340" s="65"/>
      <c r="P340" s="202">
        <f>O340*H340</f>
        <v>0</v>
      </c>
      <c r="Q340" s="202">
        <v>4.4999999999999999E-4</v>
      </c>
      <c r="R340" s="202">
        <f>Q340*H340</f>
        <v>2.2499999999999998E-3</v>
      </c>
      <c r="S340" s="202">
        <v>0</v>
      </c>
      <c r="T340" s="20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4" t="s">
        <v>256</v>
      </c>
      <c r="AT340" s="204" t="s">
        <v>155</v>
      </c>
      <c r="AU340" s="204" t="s">
        <v>78</v>
      </c>
      <c r="AY340" s="18" t="s">
        <v>153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8" t="s">
        <v>76</v>
      </c>
      <c r="BK340" s="205">
        <f>ROUND(I340*H340,2)</f>
        <v>0</v>
      </c>
      <c r="BL340" s="18" t="s">
        <v>256</v>
      </c>
      <c r="BM340" s="204" t="s">
        <v>576</v>
      </c>
    </row>
    <row r="341" spans="1:65" s="13" customFormat="1" ht="22.5">
      <c r="B341" s="206"/>
      <c r="C341" s="207"/>
      <c r="D341" s="208" t="s">
        <v>162</v>
      </c>
      <c r="E341" s="209" t="s">
        <v>19</v>
      </c>
      <c r="F341" s="210" t="s">
        <v>577</v>
      </c>
      <c r="G341" s="207"/>
      <c r="H341" s="209" t="s">
        <v>19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162</v>
      </c>
      <c r="AU341" s="216" t="s">
        <v>78</v>
      </c>
      <c r="AV341" s="13" t="s">
        <v>76</v>
      </c>
      <c r="AW341" s="13" t="s">
        <v>30</v>
      </c>
      <c r="AX341" s="13" t="s">
        <v>68</v>
      </c>
      <c r="AY341" s="216" t="s">
        <v>153</v>
      </c>
    </row>
    <row r="342" spans="1:65" s="14" customFormat="1" ht="11.25">
      <c r="B342" s="217"/>
      <c r="C342" s="218"/>
      <c r="D342" s="208" t="s">
        <v>162</v>
      </c>
      <c r="E342" s="219" t="s">
        <v>19</v>
      </c>
      <c r="F342" s="220" t="s">
        <v>186</v>
      </c>
      <c r="G342" s="218"/>
      <c r="H342" s="221">
        <v>5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162</v>
      </c>
      <c r="AU342" s="227" t="s">
        <v>78</v>
      </c>
      <c r="AV342" s="14" t="s">
        <v>78</v>
      </c>
      <c r="AW342" s="14" t="s">
        <v>30</v>
      </c>
      <c r="AX342" s="14" t="s">
        <v>76</v>
      </c>
      <c r="AY342" s="227" t="s">
        <v>153</v>
      </c>
    </row>
    <row r="343" spans="1:65" s="12" customFormat="1" ht="22.9" customHeight="1">
      <c r="B343" s="177"/>
      <c r="C343" s="178"/>
      <c r="D343" s="179" t="s">
        <v>67</v>
      </c>
      <c r="E343" s="191" t="s">
        <v>578</v>
      </c>
      <c r="F343" s="191" t="s">
        <v>579</v>
      </c>
      <c r="G343" s="178"/>
      <c r="H343" s="178"/>
      <c r="I343" s="181"/>
      <c r="J343" s="192">
        <f>BK343</f>
        <v>0</v>
      </c>
      <c r="K343" s="178"/>
      <c r="L343" s="183"/>
      <c r="M343" s="184"/>
      <c r="N343" s="185"/>
      <c r="O343" s="185"/>
      <c r="P343" s="186">
        <f>SUM(P344:P370)</f>
        <v>0</v>
      </c>
      <c r="Q343" s="185"/>
      <c r="R343" s="186">
        <f>SUM(R344:R370)</f>
        <v>1.3499000000000001</v>
      </c>
      <c r="S343" s="185"/>
      <c r="T343" s="187">
        <f>SUM(T344:T370)</f>
        <v>0.43200000000000005</v>
      </c>
      <c r="AR343" s="188" t="s">
        <v>78</v>
      </c>
      <c r="AT343" s="189" t="s">
        <v>67</v>
      </c>
      <c r="AU343" s="189" t="s">
        <v>76</v>
      </c>
      <c r="AY343" s="188" t="s">
        <v>153</v>
      </c>
      <c r="BK343" s="190">
        <f>SUM(BK344:BK370)</f>
        <v>0</v>
      </c>
    </row>
    <row r="344" spans="1:65" s="2" customFormat="1" ht="33" customHeight="1">
      <c r="A344" s="35"/>
      <c r="B344" s="36"/>
      <c r="C344" s="193" t="s">
        <v>580</v>
      </c>
      <c r="D344" s="193" t="s">
        <v>155</v>
      </c>
      <c r="E344" s="194" t="s">
        <v>581</v>
      </c>
      <c r="F344" s="195" t="s">
        <v>582</v>
      </c>
      <c r="G344" s="196" t="s">
        <v>196</v>
      </c>
      <c r="H344" s="197">
        <v>8</v>
      </c>
      <c r="I344" s="198"/>
      <c r="J344" s="199">
        <f>ROUND(I344*H344,2)</f>
        <v>0</v>
      </c>
      <c r="K344" s="195" t="s">
        <v>159</v>
      </c>
      <c r="L344" s="40"/>
      <c r="M344" s="200" t="s">
        <v>19</v>
      </c>
      <c r="N344" s="201" t="s">
        <v>39</v>
      </c>
      <c r="O344" s="65"/>
      <c r="P344" s="202">
        <f>O344*H344</f>
        <v>0</v>
      </c>
      <c r="Q344" s="202">
        <v>0</v>
      </c>
      <c r="R344" s="202">
        <f>Q344*H344</f>
        <v>0</v>
      </c>
      <c r="S344" s="202">
        <v>0</v>
      </c>
      <c r="T344" s="20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4" t="s">
        <v>256</v>
      </c>
      <c r="AT344" s="204" t="s">
        <v>155</v>
      </c>
      <c r="AU344" s="204" t="s">
        <v>78</v>
      </c>
      <c r="AY344" s="18" t="s">
        <v>153</v>
      </c>
      <c r="BE344" s="205">
        <f>IF(N344="základní",J344,0)</f>
        <v>0</v>
      </c>
      <c r="BF344" s="205">
        <f>IF(N344="snížená",J344,0)</f>
        <v>0</v>
      </c>
      <c r="BG344" s="205">
        <f>IF(N344="zákl. přenesená",J344,0)</f>
        <v>0</v>
      </c>
      <c r="BH344" s="205">
        <f>IF(N344="sníž. přenesená",J344,0)</f>
        <v>0</v>
      </c>
      <c r="BI344" s="205">
        <f>IF(N344="nulová",J344,0)</f>
        <v>0</v>
      </c>
      <c r="BJ344" s="18" t="s">
        <v>76</v>
      </c>
      <c r="BK344" s="205">
        <f>ROUND(I344*H344,2)</f>
        <v>0</v>
      </c>
      <c r="BL344" s="18" t="s">
        <v>256</v>
      </c>
      <c r="BM344" s="204" t="s">
        <v>583</v>
      </c>
    </row>
    <row r="345" spans="1:65" s="13" customFormat="1" ht="11.25">
      <c r="B345" s="206"/>
      <c r="C345" s="207"/>
      <c r="D345" s="208" t="s">
        <v>162</v>
      </c>
      <c r="E345" s="209" t="s">
        <v>19</v>
      </c>
      <c r="F345" s="210" t="s">
        <v>584</v>
      </c>
      <c r="G345" s="207"/>
      <c r="H345" s="209" t="s">
        <v>19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162</v>
      </c>
      <c r="AU345" s="216" t="s">
        <v>78</v>
      </c>
      <c r="AV345" s="13" t="s">
        <v>76</v>
      </c>
      <c r="AW345" s="13" t="s">
        <v>30</v>
      </c>
      <c r="AX345" s="13" t="s">
        <v>68</v>
      </c>
      <c r="AY345" s="216" t="s">
        <v>153</v>
      </c>
    </row>
    <row r="346" spans="1:65" s="14" customFormat="1" ht="11.25">
      <c r="B346" s="217"/>
      <c r="C346" s="218"/>
      <c r="D346" s="208" t="s">
        <v>162</v>
      </c>
      <c r="E346" s="219" t="s">
        <v>19</v>
      </c>
      <c r="F346" s="220" t="s">
        <v>207</v>
      </c>
      <c r="G346" s="218"/>
      <c r="H346" s="221">
        <v>8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162</v>
      </c>
      <c r="AU346" s="227" t="s">
        <v>78</v>
      </c>
      <c r="AV346" s="14" t="s">
        <v>78</v>
      </c>
      <c r="AW346" s="14" t="s">
        <v>30</v>
      </c>
      <c r="AX346" s="14" t="s">
        <v>76</v>
      </c>
      <c r="AY346" s="227" t="s">
        <v>153</v>
      </c>
    </row>
    <row r="347" spans="1:65" s="2" customFormat="1" ht="21.75" customHeight="1">
      <c r="A347" s="35"/>
      <c r="B347" s="36"/>
      <c r="C347" s="239" t="s">
        <v>585</v>
      </c>
      <c r="D347" s="239" t="s">
        <v>296</v>
      </c>
      <c r="E347" s="240" t="s">
        <v>586</v>
      </c>
      <c r="F347" s="241" t="s">
        <v>587</v>
      </c>
      <c r="G347" s="242" t="s">
        <v>196</v>
      </c>
      <c r="H347" s="243">
        <v>6</v>
      </c>
      <c r="I347" s="244"/>
      <c r="J347" s="245">
        <f>ROUND(I347*H347,2)</f>
        <v>0</v>
      </c>
      <c r="K347" s="241" t="s">
        <v>159</v>
      </c>
      <c r="L347" s="246"/>
      <c r="M347" s="247" t="s">
        <v>19</v>
      </c>
      <c r="N347" s="248" t="s">
        <v>39</v>
      </c>
      <c r="O347" s="65"/>
      <c r="P347" s="202">
        <f>O347*H347</f>
        <v>0</v>
      </c>
      <c r="Q347" s="202">
        <v>1.6E-2</v>
      </c>
      <c r="R347" s="202">
        <f>Q347*H347</f>
        <v>9.6000000000000002E-2</v>
      </c>
      <c r="S347" s="202">
        <v>0</v>
      </c>
      <c r="T347" s="20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4" t="s">
        <v>340</v>
      </c>
      <c r="AT347" s="204" t="s">
        <v>296</v>
      </c>
      <c r="AU347" s="204" t="s">
        <v>78</v>
      </c>
      <c r="AY347" s="18" t="s">
        <v>153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8" t="s">
        <v>76</v>
      </c>
      <c r="BK347" s="205">
        <f>ROUND(I347*H347,2)</f>
        <v>0</v>
      </c>
      <c r="BL347" s="18" t="s">
        <v>256</v>
      </c>
      <c r="BM347" s="204" t="s">
        <v>588</v>
      </c>
    </row>
    <row r="348" spans="1:65" s="2" customFormat="1" ht="21.75" customHeight="1">
      <c r="A348" s="35"/>
      <c r="B348" s="36"/>
      <c r="C348" s="239" t="s">
        <v>589</v>
      </c>
      <c r="D348" s="239" t="s">
        <v>296</v>
      </c>
      <c r="E348" s="240" t="s">
        <v>590</v>
      </c>
      <c r="F348" s="241" t="s">
        <v>591</v>
      </c>
      <c r="G348" s="242" t="s">
        <v>196</v>
      </c>
      <c r="H348" s="243">
        <v>2</v>
      </c>
      <c r="I348" s="244"/>
      <c r="J348" s="245">
        <f>ROUND(I348*H348,2)</f>
        <v>0</v>
      </c>
      <c r="K348" s="241" t="s">
        <v>159</v>
      </c>
      <c r="L348" s="246"/>
      <c r="M348" s="247" t="s">
        <v>19</v>
      </c>
      <c r="N348" s="248" t="s">
        <v>39</v>
      </c>
      <c r="O348" s="65"/>
      <c r="P348" s="202">
        <f>O348*H348</f>
        <v>0</v>
      </c>
      <c r="Q348" s="202">
        <v>1.4500000000000001E-2</v>
      </c>
      <c r="R348" s="202">
        <f>Q348*H348</f>
        <v>2.9000000000000001E-2</v>
      </c>
      <c r="S348" s="202">
        <v>0</v>
      </c>
      <c r="T348" s="20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4" t="s">
        <v>340</v>
      </c>
      <c r="AT348" s="204" t="s">
        <v>296</v>
      </c>
      <c r="AU348" s="204" t="s">
        <v>78</v>
      </c>
      <c r="AY348" s="18" t="s">
        <v>153</v>
      </c>
      <c r="BE348" s="205">
        <f>IF(N348="základní",J348,0)</f>
        <v>0</v>
      </c>
      <c r="BF348" s="205">
        <f>IF(N348="snížená",J348,0)</f>
        <v>0</v>
      </c>
      <c r="BG348" s="205">
        <f>IF(N348="zákl. přenesená",J348,0)</f>
        <v>0</v>
      </c>
      <c r="BH348" s="205">
        <f>IF(N348="sníž. přenesená",J348,0)</f>
        <v>0</v>
      </c>
      <c r="BI348" s="205">
        <f>IF(N348="nulová",J348,0)</f>
        <v>0</v>
      </c>
      <c r="BJ348" s="18" t="s">
        <v>76</v>
      </c>
      <c r="BK348" s="205">
        <f>ROUND(I348*H348,2)</f>
        <v>0</v>
      </c>
      <c r="BL348" s="18" t="s">
        <v>256</v>
      </c>
      <c r="BM348" s="204" t="s">
        <v>592</v>
      </c>
    </row>
    <row r="349" spans="1:65" s="2" customFormat="1" ht="33" customHeight="1">
      <c r="A349" s="35"/>
      <c r="B349" s="36"/>
      <c r="C349" s="193" t="s">
        <v>593</v>
      </c>
      <c r="D349" s="193" t="s">
        <v>155</v>
      </c>
      <c r="E349" s="194" t="s">
        <v>594</v>
      </c>
      <c r="F349" s="195" t="s">
        <v>595</v>
      </c>
      <c r="G349" s="196" t="s">
        <v>196</v>
      </c>
      <c r="H349" s="197">
        <v>6</v>
      </c>
      <c r="I349" s="198"/>
      <c r="J349" s="199">
        <f>ROUND(I349*H349,2)</f>
        <v>0</v>
      </c>
      <c r="K349" s="195" t="s">
        <v>159</v>
      </c>
      <c r="L349" s="40"/>
      <c r="M349" s="200" t="s">
        <v>19</v>
      </c>
      <c r="N349" s="201" t="s">
        <v>39</v>
      </c>
      <c r="O349" s="65"/>
      <c r="P349" s="202">
        <f>O349*H349</f>
        <v>0</v>
      </c>
      <c r="Q349" s="202">
        <v>0</v>
      </c>
      <c r="R349" s="202">
        <f>Q349*H349</f>
        <v>0</v>
      </c>
      <c r="S349" s="202">
        <v>0</v>
      </c>
      <c r="T349" s="20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4" t="s">
        <v>256</v>
      </c>
      <c r="AT349" s="204" t="s">
        <v>155</v>
      </c>
      <c r="AU349" s="204" t="s">
        <v>78</v>
      </c>
      <c r="AY349" s="18" t="s">
        <v>153</v>
      </c>
      <c r="BE349" s="205">
        <f>IF(N349="základní",J349,0)</f>
        <v>0</v>
      </c>
      <c r="BF349" s="205">
        <f>IF(N349="snížená",J349,0)</f>
        <v>0</v>
      </c>
      <c r="BG349" s="205">
        <f>IF(N349="zákl. přenesená",J349,0)</f>
        <v>0</v>
      </c>
      <c r="BH349" s="205">
        <f>IF(N349="sníž. přenesená",J349,0)</f>
        <v>0</v>
      </c>
      <c r="BI349" s="205">
        <f>IF(N349="nulová",J349,0)</f>
        <v>0</v>
      </c>
      <c r="BJ349" s="18" t="s">
        <v>76</v>
      </c>
      <c r="BK349" s="205">
        <f>ROUND(I349*H349,2)</f>
        <v>0</v>
      </c>
      <c r="BL349" s="18" t="s">
        <v>256</v>
      </c>
      <c r="BM349" s="204" t="s">
        <v>596</v>
      </c>
    </row>
    <row r="350" spans="1:65" s="13" customFormat="1" ht="11.25">
      <c r="B350" s="206"/>
      <c r="C350" s="207"/>
      <c r="D350" s="208" t="s">
        <v>162</v>
      </c>
      <c r="E350" s="209" t="s">
        <v>19</v>
      </c>
      <c r="F350" s="210" t="s">
        <v>597</v>
      </c>
      <c r="G350" s="207"/>
      <c r="H350" s="209" t="s">
        <v>19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162</v>
      </c>
      <c r="AU350" s="216" t="s">
        <v>78</v>
      </c>
      <c r="AV350" s="13" t="s">
        <v>76</v>
      </c>
      <c r="AW350" s="13" t="s">
        <v>30</v>
      </c>
      <c r="AX350" s="13" t="s">
        <v>68</v>
      </c>
      <c r="AY350" s="216" t="s">
        <v>153</v>
      </c>
    </row>
    <row r="351" spans="1:65" s="14" customFormat="1" ht="11.25">
      <c r="B351" s="217"/>
      <c r="C351" s="218"/>
      <c r="D351" s="208" t="s">
        <v>162</v>
      </c>
      <c r="E351" s="219" t="s">
        <v>19</v>
      </c>
      <c r="F351" s="220" t="s">
        <v>193</v>
      </c>
      <c r="G351" s="218"/>
      <c r="H351" s="221">
        <v>6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162</v>
      </c>
      <c r="AU351" s="227" t="s">
        <v>78</v>
      </c>
      <c r="AV351" s="14" t="s">
        <v>78</v>
      </c>
      <c r="AW351" s="14" t="s">
        <v>30</v>
      </c>
      <c r="AX351" s="14" t="s">
        <v>76</v>
      </c>
      <c r="AY351" s="227" t="s">
        <v>153</v>
      </c>
    </row>
    <row r="352" spans="1:65" s="2" customFormat="1" ht="21.75" customHeight="1">
      <c r="A352" s="35"/>
      <c r="B352" s="36"/>
      <c r="C352" s="239" t="s">
        <v>598</v>
      </c>
      <c r="D352" s="239" t="s">
        <v>296</v>
      </c>
      <c r="E352" s="240" t="s">
        <v>599</v>
      </c>
      <c r="F352" s="241" t="s">
        <v>600</v>
      </c>
      <c r="G352" s="242" t="s">
        <v>196</v>
      </c>
      <c r="H352" s="243">
        <v>6</v>
      </c>
      <c r="I352" s="244"/>
      <c r="J352" s="245">
        <f>ROUND(I352*H352,2)</f>
        <v>0</v>
      </c>
      <c r="K352" s="241" t="s">
        <v>159</v>
      </c>
      <c r="L352" s="246"/>
      <c r="M352" s="247" t="s">
        <v>19</v>
      </c>
      <c r="N352" s="248" t="s">
        <v>39</v>
      </c>
      <c r="O352" s="65"/>
      <c r="P352" s="202">
        <f>O352*H352</f>
        <v>0</v>
      </c>
      <c r="Q352" s="202">
        <v>1.7000000000000001E-2</v>
      </c>
      <c r="R352" s="202">
        <f>Q352*H352</f>
        <v>0.10200000000000001</v>
      </c>
      <c r="S352" s="202">
        <v>0</v>
      </c>
      <c r="T352" s="203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4" t="s">
        <v>340</v>
      </c>
      <c r="AT352" s="204" t="s">
        <v>296</v>
      </c>
      <c r="AU352" s="204" t="s">
        <v>78</v>
      </c>
      <c r="AY352" s="18" t="s">
        <v>153</v>
      </c>
      <c r="BE352" s="205">
        <f>IF(N352="základní",J352,0)</f>
        <v>0</v>
      </c>
      <c r="BF352" s="205">
        <f>IF(N352="snížená",J352,0)</f>
        <v>0</v>
      </c>
      <c r="BG352" s="205">
        <f>IF(N352="zákl. přenesená",J352,0)</f>
        <v>0</v>
      </c>
      <c r="BH352" s="205">
        <f>IF(N352="sníž. přenesená",J352,0)</f>
        <v>0</v>
      </c>
      <c r="BI352" s="205">
        <f>IF(N352="nulová",J352,0)</f>
        <v>0</v>
      </c>
      <c r="BJ352" s="18" t="s">
        <v>76</v>
      </c>
      <c r="BK352" s="205">
        <f>ROUND(I352*H352,2)</f>
        <v>0</v>
      </c>
      <c r="BL352" s="18" t="s">
        <v>256</v>
      </c>
      <c r="BM352" s="204" t="s">
        <v>601</v>
      </c>
    </row>
    <row r="353" spans="1:65" s="2" customFormat="1" ht="44.25" customHeight="1">
      <c r="A353" s="35"/>
      <c r="B353" s="36"/>
      <c r="C353" s="193" t="s">
        <v>602</v>
      </c>
      <c r="D353" s="193" t="s">
        <v>155</v>
      </c>
      <c r="E353" s="194" t="s">
        <v>603</v>
      </c>
      <c r="F353" s="195" t="s">
        <v>604</v>
      </c>
      <c r="G353" s="196" t="s">
        <v>196</v>
      </c>
      <c r="H353" s="197">
        <v>11</v>
      </c>
      <c r="I353" s="198"/>
      <c r="J353" s="199">
        <f>ROUND(I353*H353,2)</f>
        <v>0</v>
      </c>
      <c r="K353" s="195" t="s">
        <v>159</v>
      </c>
      <c r="L353" s="40"/>
      <c r="M353" s="200" t="s">
        <v>19</v>
      </c>
      <c r="N353" s="201" t="s">
        <v>39</v>
      </c>
      <c r="O353" s="65"/>
      <c r="P353" s="202">
        <f>O353*H353</f>
        <v>0</v>
      </c>
      <c r="Q353" s="202">
        <v>0</v>
      </c>
      <c r="R353" s="202">
        <f>Q353*H353</f>
        <v>0</v>
      </c>
      <c r="S353" s="202">
        <v>2.4E-2</v>
      </c>
      <c r="T353" s="203">
        <f>S353*H353</f>
        <v>0.26400000000000001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4" t="s">
        <v>256</v>
      </c>
      <c r="AT353" s="204" t="s">
        <v>155</v>
      </c>
      <c r="AU353" s="204" t="s">
        <v>78</v>
      </c>
      <c r="AY353" s="18" t="s">
        <v>153</v>
      </c>
      <c r="BE353" s="205">
        <f>IF(N353="základní",J353,0)</f>
        <v>0</v>
      </c>
      <c r="BF353" s="205">
        <f>IF(N353="snížená",J353,0)</f>
        <v>0</v>
      </c>
      <c r="BG353" s="205">
        <f>IF(N353="zákl. přenesená",J353,0)</f>
        <v>0</v>
      </c>
      <c r="BH353" s="205">
        <f>IF(N353="sníž. přenesená",J353,0)</f>
        <v>0</v>
      </c>
      <c r="BI353" s="205">
        <f>IF(N353="nulová",J353,0)</f>
        <v>0</v>
      </c>
      <c r="BJ353" s="18" t="s">
        <v>76</v>
      </c>
      <c r="BK353" s="205">
        <f>ROUND(I353*H353,2)</f>
        <v>0</v>
      </c>
      <c r="BL353" s="18" t="s">
        <v>256</v>
      </c>
      <c r="BM353" s="204" t="s">
        <v>605</v>
      </c>
    </row>
    <row r="354" spans="1:65" s="2" customFormat="1" ht="44.25" customHeight="1">
      <c r="A354" s="35"/>
      <c r="B354" s="36"/>
      <c r="C354" s="193" t="s">
        <v>606</v>
      </c>
      <c r="D354" s="193" t="s">
        <v>155</v>
      </c>
      <c r="E354" s="194" t="s">
        <v>607</v>
      </c>
      <c r="F354" s="195" t="s">
        <v>608</v>
      </c>
      <c r="G354" s="196" t="s">
        <v>196</v>
      </c>
      <c r="H354" s="197">
        <v>6</v>
      </c>
      <c r="I354" s="198"/>
      <c r="J354" s="199">
        <f>ROUND(I354*H354,2)</f>
        <v>0</v>
      </c>
      <c r="K354" s="195" t="s">
        <v>159</v>
      </c>
      <c r="L354" s="40"/>
      <c r="M354" s="200" t="s">
        <v>19</v>
      </c>
      <c r="N354" s="201" t="s">
        <v>39</v>
      </c>
      <c r="O354" s="65"/>
      <c r="P354" s="202">
        <f>O354*H354</f>
        <v>0</v>
      </c>
      <c r="Q354" s="202">
        <v>0</v>
      </c>
      <c r="R354" s="202">
        <f>Q354*H354</f>
        <v>0</v>
      </c>
      <c r="S354" s="202">
        <v>2.8000000000000001E-2</v>
      </c>
      <c r="T354" s="203">
        <f>S354*H354</f>
        <v>0.16800000000000001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4" t="s">
        <v>256</v>
      </c>
      <c r="AT354" s="204" t="s">
        <v>155</v>
      </c>
      <c r="AU354" s="204" t="s">
        <v>78</v>
      </c>
      <c r="AY354" s="18" t="s">
        <v>153</v>
      </c>
      <c r="BE354" s="205">
        <f>IF(N354="základní",J354,0)</f>
        <v>0</v>
      </c>
      <c r="BF354" s="205">
        <f>IF(N354="snížená",J354,0)</f>
        <v>0</v>
      </c>
      <c r="BG354" s="205">
        <f>IF(N354="zákl. přenesená",J354,0)</f>
        <v>0</v>
      </c>
      <c r="BH354" s="205">
        <f>IF(N354="sníž. přenesená",J354,0)</f>
        <v>0</v>
      </c>
      <c r="BI354" s="205">
        <f>IF(N354="nulová",J354,0)</f>
        <v>0</v>
      </c>
      <c r="BJ354" s="18" t="s">
        <v>76</v>
      </c>
      <c r="BK354" s="205">
        <f>ROUND(I354*H354,2)</f>
        <v>0</v>
      </c>
      <c r="BL354" s="18" t="s">
        <v>256</v>
      </c>
      <c r="BM354" s="204" t="s">
        <v>609</v>
      </c>
    </row>
    <row r="355" spans="1:65" s="2" customFormat="1" ht="21.75" customHeight="1">
      <c r="A355" s="35"/>
      <c r="B355" s="36"/>
      <c r="C355" s="193" t="s">
        <v>610</v>
      </c>
      <c r="D355" s="193" t="s">
        <v>155</v>
      </c>
      <c r="E355" s="194" t="s">
        <v>611</v>
      </c>
      <c r="F355" s="195" t="s">
        <v>612</v>
      </c>
      <c r="G355" s="196" t="s">
        <v>196</v>
      </c>
      <c r="H355" s="197">
        <v>15</v>
      </c>
      <c r="I355" s="198"/>
      <c r="J355" s="199">
        <f>ROUND(I355*H355,2)</f>
        <v>0</v>
      </c>
      <c r="K355" s="195" t="s">
        <v>159</v>
      </c>
      <c r="L355" s="40"/>
      <c r="M355" s="200" t="s">
        <v>19</v>
      </c>
      <c r="N355" s="201" t="s">
        <v>39</v>
      </c>
      <c r="O355" s="65"/>
      <c r="P355" s="202">
        <f>O355*H355</f>
        <v>0</v>
      </c>
      <c r="Q355" s="202">
        <v>7.4859999999999996E-2</v>
      </c>
      <c r="R355" s="202">
        <f>Q355*H355</f>
        <v>1.1229</v>
      </c>
      <c r="S355" s="202">
        <v>0</v>
      </c>
      <c r="T355" s="203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4" t="s">
        <v>160</v>
      </c>
      <c r="AT355" s="204" t="s">
        <v>155</v>
      </c>
      <c r="AU355" s="204" t="s">
        <v>78</v>
      </c>
      <c r="AY355" s="18" t="s">
        <v>153</v>
      </c>
      <c r="BE355" s="205">
        <f>IF(N355="základní",J355,0)</f>
        <v>0</v>
      </c>
      <c r="BF355" s="205">
        <f>IF(N355="snížená",J355,0)</f>
        <v>0</v>
      </c>
      <c r="BG355" s="205">
        <f>IF(N355="zákl. přenesená",J355,0)</f>
        <v>0</v>
      </c>
      <c r="BH355" s="205">
        <f>IF(N355="sníž. přenesená",J355,0)</f>
        <v>0</v>
      </c>
      <c r="BI355" s="205">
        <f>IF(N355="nulová",J355,0)</f>
        <v>0</v>
      </c>
      <c r="BJ355" s="18" t="s">
        <v>76</v>
      </c>
      <c r="BK355" s="205">
        <f>ROUND(I355*H355,2)</f>
        <v>0</v>
      </c>
      <c r="BL355" s="18" t="s">
        <v>160</v>
      </c>
      <c r="BM355" s="204" t="s">
        <v>613</v>
      </c>
    </row>
    <row r="356" spans="1:65" s="14" customFormat="1" ht="11.25">
      <c r="B356" s="217"/>
      <c r="C356" s="218"/>
      <c r="D356" s="208" t="s">
        <v>162</v>
      </c>
      <c r="E356" s="219" t="s">
        <v>19</v>
      </c>
      <c r="F356" s="220" t="s">
        <v>614</v>
      </c>
      <c r="G356" s="218"/>
      <c r="H356" s="221">
        <v>12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162</v>
      </c>
      <c r="AU356" s="227" t="s">
        <v>78</v>
      </c>
      <c r="AV356" s="14" t="s">
        <v>78</v>
      </c>
      <c r="AW356" s="14" t="s">
        <v>30</v>
      </c>
      <c r="AX356" s="14" t="s">
        <v>68</v>
      </c>
      <c r="AY356" s="227" t="s">
        <v>153</v>
      </c>
    </row>
    <row r="357" spans="1:65" s="14" customFormat="1" ht="11.25">
      <c r="B357" s="217"/>
      <c r="C357" s="218"/>
      <c r="D357" s="208" t="s">
        <v>162</v>
      </c>
      <c r="E357" s="219" t="s">
        <v>19</v>
      </c>
      <c r="F357" s="220" t="s">
        <v>615</v>
      </c>
      <c r="G357" s="218"/>
      <c r="H357" s="221">
        <v>2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162</v>
      </c>
      <c r="AU357" s="227" t="s">
        <v>78</v>
      </c>
      <c r="AV357" s="14" t="s">
        <v>78</v>
      </c>
      <c r="AW357" s="14" t="s">
        <v>30</v>
      </c>
      <c r="AX357" s="14" t="s">
        <v>68</v>
      </c>
      <c r="AY357" s="227" t="s">
        <v>153</v>
      </c>
    </row>
    <row r="358" spans="1:65" s="14" customFormat="1" ht="11.25">
      <c r="B358" s="217"/>
      <c r="C358" s="218"/>
      <c r="D358" s="208" t="s">
        <v>162</v>
      </c>
      <c r="E358" s="219" t="s">
        <v>19</v>
      </c>
      <c r="F358" s="220" t="s">
        <v>616</v>
      </c>
      <c r="G358" s="218"/>
      <c r="H358" s="221">
        <v>1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162</v>
      </c>
      <c r="AU358" s="227" t="s">
        <v>78</v>
      </c>
      <c r="AV358" s="14" t="s">
        <v>78</v>
      </c>
      <c r="AW358" s="14" t="s">
        <v>30</v>
      </c>
      <c r="AX358" s="14" t="s">
        <v>68</v>
      </c>
      <c r="AY358" s="227" t="s">
        <v>153</v>
      </c>
    </row>
    <row r="359" spans="1:65" s="15" customFormat="1" ht="11.25">
      <c r="B359" s="228"/>
      <c r="C359" s="229"/>
      <c r="D359" s="208" t="s">
        <v>162</v>
      </c>
      <c r="E359" s="230" t="s">
        <v>19</v>
      </c>
      <c r="F359" s="231" t="s">
        <v>174</v>
      </c>
      <c r="G359" s="229"/>
      <c r="H359" s="232">
        <v>15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162</v>
      </c>
      <c r="AU359" s="238" t="s">
        <v>78</v>
      </c>
      <c r="AV359" s="15" t="s">
        <v>160</v>
      </c>
      <c r="AW359" s="15" t="s">
        <v>30</v>
      </c>
      <c r="AX359" s="15" t="s">
        <v>76</v>
      </c>
      <c r="AY359" s="238" t="s">
        <v>153</v>
      </c>
    </row>
    <row r="360" spans="1:65" s="2" customFormat="1" ht="21.75" customHeight="1">
      <c r="A360" s="35"/>
      <c r="B360" s="36"/>
      <c r="C360" s="239" t="s">
        <v>617</v>
      </c>
      <c r="D360" s="239" t="s">
        <v>296</v>
      </c>
      <c r="E360" s="240" t="s">
        <v>618</v>
      </c>
      <c r="F360" s="241" t="s">
        <v>619</v>
      </c>
      <c r="G360" s="242" t="s">
        <v>620</v>
      </c>
      <c r="H360" s="243">
        <v>6</v>
      </c>
      <c r="I360" s="244"/>
      <c r="J360" s="245">
        <f>ROUND(I360*H360,2)</f>
        <v>0</v>
      </c>
      <c r="K360" s="241" t="s">
        <v>19</v>
      </c>
      <c r="L360" s="246"/>
      <c r="M360" s="247" t="s">
        <v>19</v>
      </c>
      <c r="N360" s="248" t="s">
        <v>39</v>
      </c>
      <c r="O360" s="65"/>
      <c r="P360" s="202">
        <f>O360*H360</f>
        <v>0</v>
      </c>
      <c r="Q360" s="202">
        <v>0</v>
      </c>
      <c r="R360" s="202">
        <f>Q360*H360</f>
        <v>0</v>
      </c>
      <c r="S360" s="202">
        <v>0</v>
      </c>
      <c r="T360" s="20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4" t="s">
        <v>207</v>
      </c>
      <c r="AT360" s="204" t="s">
        <v>296</v>
      </c>
      <c r="AU360" s="204" t="s">
        <v>78</v>
      </c>
      <c r="AY360" s="18" t="s">
        <v>153</v>
      </c>
      <c r="BE360" s="205">
        <f>IF(N360="základní",J360,0)</f>
        <v>0</v>
      </c>
      <c r="BF360" s="205">
        <f>IF(N360="snížená",J360,0)</f>
        <v>0</v>
      </c>
      <c r="BG360" s="205">
        <f>IF(N360="zákl. přenesená",J360,0)</f>
        <v>0</v>
      </c>
      <c r="BH360" s="205">
        <f>IF(N360="sníž. přenesená",J360,0)</f>
        <v>0</v>
      </c>
      <c r="BI360" s="205">
        <f>IF(N360="nulová",J360,0)</f>
        <v>0</v>
      </c>
      <c r="BJ360" s="18" t="s">
        <v>76</v>
      </c>
      <c r="BK360" s="205">
        <f>ROUND(I360*H360,2)</f>
        <v>0</v>
      </c>
      <c r="BL360" s="18" t="s">
        <v>160</v>
      </c>
      <c r="BM360" s="204" t="s">
        <v>621</v>
      </c>
    </row>
    <row r="361" spans="1:65" s="2" customFormat="1" ht="58.5">
      <c r="A361" s="35"/>
      <c r="B361" s="36"/>
      <c r="C361" s="37"/>
      <c r="D361" s="208" t="s">
        <v>622</v>
      </c>
      <c r="E361" s="37"/>
      <c r="F361" s="249" t="s">
        <v>623</v>
      </c>
      <c r="G361" s="37"/>
      <c r="H361" s="37"/>
      <c r="I361" s="116"/>
      <c r="J361" s="37"/>
      <c r="K361" s="37"/>
      <c r="L361" s="40"/>
      <c r="M361" s="250"/>
      <c r="N361" s="25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622</v>
      </c>
      <c r="AU361" s="18" t="s">
        <v>78</v>
      </c>
    </row>
    <row r="362" spans="1:65" s="14" customFormat="1" ht="11.25">
      <c r="B362" s="217"/>
      <c r="C362" s="218"/>
      <c r="D362" s="208" t="s">
        <v>162</v>
      </c>
      <c r="E362" s="219" t="s">
        <v>19</v>
      </c>
      <c r="F362" s="220" t="s">
        <v>624</v>
      </c>
      <c r="G362" s="218"/>
      <c r="H362" s="221">
        <v>6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162</v>
      </c>
      <c r="AU362" s="227" t="s">
        <v>78</v>
      </c>
      <c r="AV362" s="14" t="s">
        <v>78</v>
      </c>
      <c r="AW362" s="14" t="s">
        <v>30</v>
      </c>
      <c r="AX362" s="14" t="s">
        <v>76</v>
      </c>
      <c r="AY362" s="227" t="s">
        <v>153</v>
      </c>
    </row>
    <row r="363" spans="1:65" s="2" customFormat="1" ht="21.75" customHeight="1">
      <c r="A363" s="35"/>
      <c r="B363" s="36"/>
      <c r="C363" s="239" t="s">
        <v>625</v>
      </c>
      <c r="D363" s="239" t="s">
        <v>296</v>
      </c>
      <c r="E363" s="240" t="s">
        <v>626</v>
      </c>
      <c r="F363" s="241" t="s">
        <v>627</v>
      </c>
      <c r="G363" s="242" t="s">
        <v>620</v>
      </c>
      <c r="H363" s="243">
        <v>2</v>
      </c>
      <c r="I363" s="244"/>
      <c r="J363" s="245">
        <f>ROUND(I363*H363,2)</f>
        <v>0</v>
      </c>
      <c r="K363" s="241" t="s">
        <v>19</v>
      </c>
      <c r="L363" s="246"/>
      <c r="M363" s="247" t="s">
        <v>19</v>
      </c>
      <c r="N363" s="248" t="s">
        <v>39</v>
      </c>
      <c r="O363" s="65"/>
      <c r="P363" s="202">
        <f>O363*H363</f>
        <v>0</v>
      </c>
      <c r="Q363" s="202">
        <v>0</v>
      </c>
      <c r="R363" s="202">
        <f>Q363*H363</f>
        <v>0</v>
      </c>
      <c r="S363" s="202">
        <v>0</v>
      </c>
      <c r="T363" s="203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4" t="s">
        <v>207</v>
      </c>
      <c r="AT363" s="204" t="s">
        <v>296</v>
      </c>
      <c r="AU363" s="204" t="s">
        <v>78</v>
      </c>
      <c r="AY363" s="18" t="s">
        <v>153</v>
      </c>
      <c r="BE363" s="205">
        <f>IF(N363="základní",J363,0)</f>
        <v>0</v>
      </c>
      <c r="BF363" s="205">
        <f>IF(N363="snížená",J363,0)</f>
        <v>0</v>
      </c>
      <c r="BG363" s="205">
        <f>IF(N363="zákl. přenesená",J363,0)</f>
        <v>0</v>
      </c>
      <c r="BH363" s="205">
        <f>IF(N363="sníž. přenesená",J363,0)</f>
        <v>0</v>
      </c>
      <c r="BI363" s="205">
        <f>IF(N363="nulová",J363,0)</f>
        <v>0</v>
      </c>
      <c r="BJ363" s="18" t="s">
        <v>76</v>
      </c>
      <c r="BK363" s="205">
        <f>ROUND(I363*H363,2)</f>
        <v>0</v>
      </c>
      <c r="BL363" s="18" t="s">
        <v>160</v>
      </c>
      <c r="BM363" s="204" t="s">
        <v>628</v>
      </c>
    </row>
    <row r="364" spans="1:65" s="2" customFormat="1" ht="48.75">
      <c r="A364" s="35"/>
      <c r="B364" s="36"/>
      <c r="C364" s="37"/>
      <c r="D364" s="208" t="s">
        <v>622</v>
      </c>
      <c r="E364" s="37"/>
      <c r="F364" s="249" t="s">
        <v>629</v>
      </c>
      <c r="G364" s="37"/>
      <c r="H364" s="37"/>
      <c r="I364" s="116"/>
      <c r="J364" s="37"/>
      <c r="K364" s="37"/>
      <c r="L364" s="40"/>
      <c r="M364" s="250"/>
      <c r="N364" s="251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622</v>
      </c>
      <c r="AU364" s="18" t="s">
        <v>78</v>
      </c>
    </row>
    <row r="365" spans="1:65" s="14" customFormat="1" ht="11.25">
      <c r="B365" s="217"/>
      <c r="C365" s="218"/>
      <c r="D365" s="208" t="s">
        <v>162</v>
      </c>
      <c r="E365" s="219" t="s">
        <v>19</v>
      </c>
      <c r="F365" s="220" t="s">
        <v>630</v>
      </c>
      <c r="G365" s="218"/>
      <c r="H365" s="221">
        <v>2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162</v>
      </c>
      <c r="AU365" s="227" t="s">
        <v>78</v>
      </c>
      <c r="AV365" s="14" t="s">
        <v>78</v>
      </c>
      <c r="AW365" s="14" t="s">
        <v>30</v>
      </c>
      <c r="AX365" s="14" t="s">
        <v>76</v>
      </c>
      <c r="AY365" s="227" t="s">
        <v>153</v>
      </c>
    </row>
    <row r="366" spans="1:65" s="2" customFormat="1" ht="21.75" customHeight="1">
      <c r="A366" s="35"/>
      <c r="B366" s="36"/>
      <c r="C366" s="239" t="s">
        <v>631</v>
      </c>
      <c r="D366" s="239" t="s">
        <v>296</v>
      </c>
      <c r="E366" s="240" t="s">
        <v>632</v>
      </c>
      <c r="F366" s="241" t="s">
        <v>633</v>
      </c>
      <c r="G366" s="242" t="s">
        <v>620</v>
      </c>
      <c r="H366" s="243">
        <v>1</v>
      </c>
      <c r="I366" s="244"/>
      <c r="J366" s="245">
        <f>ROUND(I366*H366,2)</f>
        <v>0</v>
      </c>
      <c r="K366" s="241" t="s">
        <v>19</v>
      </c>
      <c r="L366" s="246"/>
      <c r="M366" s="247" t="s">
        <v>19</v>
      </c>
      <c r="N366" s="248" t="s">
        <v>39</v>
      </c>
      <c r="O366" s="65"/>
      <c r="P366" s="202">
        <f>O366*H366</f>
        <v>0</v>
      </c>
      <c r="Q366" s="202">
        <v>0</v>
      </c>
      <c r="R366" s="202">
        <f>Q366*H366</f>
        <v>0</v>
      </c>
      <c r="S366" s="202">
        <v>0</v>
      </c>
      <c r="T366" s="203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4" t="s">
        <v>207</v>
      </c>
      <c r="AT366" s="204" t="s">
        <v>296</v>
      </c>
      <c r="AU366" s="204" t="s">
        <v>78</v>
      </c>
      <c r="AY366" s="18" t="s">
        <v>153</v>
      </c>
      <c r="BE366" s="205">
        <f>IF(N366="základní",J366,0)</f>
        <v>0</v>
      </c>
      <c r="BF366" s="205">
        <f>IF(N366="snížená",J366,0)</f>
        <v>0</v>
      </c>
      <c r="BG366" s="205">
        <f>IF(N366="zákl. přenesená",J366,0)</f>
        <v>0</v>
      </c>
      <c r="BH366" s="205">
        <f>IF(N366="sníž. přenesená",J366,0)</f>
        <v>0</v>
      </c>
      <c r="BI366" s="205">
        <f>IF(N366="nulová",J366,0)</f>
        <v>0</v>
      </c>
      <c r="BJ366" s="18" t="s">
        <v>76</v>
      </c>
      <c r="BK366" s="205">
        <f>ROUND(I366*H366,2)</f>
        <v>0</v>
      </c>
      <c r="BL366" s="18" t="s">
        <v>160</v>
      </c>
      <c r="BM366" s="204" t="s">
        <v>634</v>
      </c>
    </row>
    <row r="367" spans="1:65" s="2" customFormat="1" ht="19.5">
      <c r="A367" s="35"/>
      <c r="B367" s="36"/>
      <c r="C367" s="37"/>
      <c r="D367" s="208" t="s">
        <v>622</v>
      </c>
      <c r="E367" s="37"/>
      <c r="F367" s="249" t="s">
        <v>635</v>
      </c>
      <c r="G367" s="37"/>
      <c r="H367" s="37"/>
      <c r="I367" s="116"/>
      <c r="J367" s="37"/>
      <c r="K367" s="37"/>
      <c r="L367" s="40"/>
      <c r="M367" s="250"/>
      <c r="N367" s="25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622</v>
      </c>
      <c r="AU367" s="18" t="s">
        <v>78</v>
      </c>
    </row>
    <row r="368" spans="1:65" s="14" customFormat="1" ht="11.25">
      <c r="B368" s="217"/>
      <c r="C368" s="218"/>
      <c r="D368" s="208" t="s">
        <v>162</v>
      </c>
      <c r="E368" s="219" t="s">
        <v>19</v>
      </c>
      <c r="F368" s="220" t="s">
        <v>616</v>
      </c>
      <c r="G368" s="218"/>
      <c r="H368" s="221">
        <v>1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162</v>
      </c>
      <c r="AU368" s="227" t="s">
        <v>78</v>
      </c>
      <c r="AV368" s="14" t="s">
        <v>78</v>
      </c>
      <c r="AW368" s="14" t="s">
        <v>30</v>
      </c>
      <c r="AX368" s="14" t="s">
        <v>76</v>
      </c>
      <c r="AY368" s="227" t="s">
        <v>153</v>
      </c>
    </row>
    <row r="369" spans="1:65" s="2" customFormat="1" ht="33" customHeight="1">
      <c r="A369" s="35"/>
      <c r="B369" s="36"/>
      <c r="C369" s="193" t="s">
        <v>636</v>
      </c>
      <c r="D369" s="193" t="s">
        <v>155</v>
      </c>
      <c r="E369" s="194" t="s">
        <v>637</v>
      </c>
      <c r="F369" s="195" t="s">
        <v>638</v>
      </c>
      <c r="G369" s="196" t="s">
        <v>432</v>
      </c>
      <c r="H369" s="197">
        <v>0.22700000000000001</v>
      </c>
      <c r="I369" s="198"/>
      <c r="J369" s="199">
        <f>ROUND(I369*H369,2)</f>
        <v>0</v>
      </c>
      <c r="K369" s="195" t="s">
        <v>159</v>
      </c>
      <c r="L369" s="40"/>
      <c r="M369" s="200" t="s">
        <v>19</v>
      </c>
      <c r="N369" s="201" t="s">
        <v>39</v>
      </c>
      <c r="O369" s="65"/>
      <c r="P369" s="202">
        <f>O369*H369</f>
        <v>0</v>
      </c>
      <c r="Q369" s="202">
        <v>0</v>
      </c>
      <c r="R369" s="202">
        <f>Q369*H369</f>
        <v>0</v>
      </c>
      <c r="S369" s="202">
        <v>0</v>
      </c>
      <c r="T369" s="203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4" t="s">
        <v>256</v>
      </c>
      <c r="AT369" s="204" t="s">
        <v>155</v>
      </c>
      <c r="AU369" s="204" t="s">
        <v>78</v>
      </c>
      <c r="AY369" s="18" t="s">
        <v>153</v>
      </c>
      <c r="BE369" s="205">
        <f>IF(N369="základní",J369,0)</f>
        <v>0</v>
      </c>
      <c r="BF369" s="205">
        <f>IF(N369="snížená",J369,0)</f>
        <v>0</v>
      </c>
      <c r="BG369" s="205">
        <f>IF(N369="zákl. přenesená",J369,0)</f>
        <v>0</v>
      </c>
      <c r="BH369" s="205">
        <f>IF(N369="sníž. přenesená",J369,0)</f>
        <v>0</v>
      </c>
      <c r="BI369" s="205">
        <f>IF(N369="nulová",J369,0)</f>
        <v>0</v>
      </c>
      <c r="BJ369" s="18" t="s">
        <v>76</v>
      </c>
      <c r="BK369" s="205">
        <f>ROUND(I369*H369,2)</f>
        <v>0</v>
      </c>
      <c r="BL369" s="18" t="s">
        <v>256</v>
      </c>
      <c r="BM369" s="204" t="s">
        <v>639</v>
      </c>
    </row>
    <row r="370" spans="1:65" s="2" customFormat="1" ht="44.25" customHeight="1">
      <c r="A370" s="35"/>
      <c r="B370" s="36"/>
      <c r="C370" s="193" t="s">
        <v>640</v>
      </c>
      <c r="D370" s="193" t="s">
        <v>155</v>
      </c>
      <c r="E370" s="194" t="s">
        <v>641</v>
      </c>
      <c r="F370" s="195" t="s">
        <v>642</v>
      </c>
      <c r="G370" s="196" t="s">
        <v>432</v>
      </c>
      <c r="H370" s="197">
        <v>0.22700000000000001</v>
      </c>
      <c r="I370" s="198"/>
      <c r="J370" s="199">
        <f>ROUND(I370*H370,2)</f>
        <v>0</v>
      </c>
      <c r="K370" s="195" t="s">
        <v>159</v>
      </c>
      <c r="L370" s="40"/>
      <c r="M370" s="200" t="s">
        <v>19</v>
      </c>
      <c r="N370" s="201" t="s">
        <v>39</v>
      </c>
      <c r="O370" s="65"/>
      <c r="P370" s="202">
        <f>O370*H370</f>
        <v>0</v>
      </c>
      <c r="Q370" s="202">
        <v>0</v>
      </c>
      <c r="R370" s="202">
        <f>Q370*H370</f>
        <v>0</v>
      </c>
      <c r="S370" s="202">
        <v>0</v>
      </c>
      <c r="T370" s="20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4" t="s">
        <v>256</v>
      </c>
      <c r="AT370" s="204" t="s">
        <v>155</v>
      </c>
      <c r="AU370" s="204" t="s">
        <v>78</v>
      </c>
      <c r="AY370" s="18" t="s">
        <v>153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8" t="s">
        <v>76</v>
      </c>
      <c r="BK370" s="205">
        <f>ROUND(I370*H370,2)</f>
        <v>0</v>
      </c>
      <c r="BL370" s="18" t="s">
        <v>256</v>
      </c>
      <c r="BM370" s="204" t="s">
        <v>643</v>
      </c>
    </row>
    <row r="371" spans="1:65" s="12" customFormat="1" ht="22.9" customHeight="1">
      <c r="B371" s="177"/>
      <c r="C371" s="178"/>
      <c r="D371" s="179" t="s">
        <v>67</v>
      </c>
      <c r="E371" s="191" t="s">
        <v>644</v>
      </c>
      <c r="F371" s="191" t="s">
        <v>645</v>
      </c>
      <c r="G371" s="178"/>
      <c r="H371" s="178"/>
      <c r="I371" s="181"/>
      <c r="J371" s="192">
        <f>BK371</f>
        <v>0</v>
      </c>
      <c r="K371" s="178"/>
      <c r="L371" s="183"/>
      <c r="M371" s="184"/>
      <c r="N371" s="185"/>
      <c r="O371" s="185"/>
      <c r="P371" s="186">
        <f>SUM(P372:P380)</f>
        <v>0</v>
      </c>
      <c r="Q371" s="185"/>
      <c r="R371" s="186">
        <f>SUM(R372:R380)</f>
        <v>3.8400000000000005E-3</v>
      </c>
      <c r="S371" s="185"/>
      <c r="T371" s="187">
        <f>SUM(T372:T380)</f>
        <v>6.4000000000000001E-2</v>
      </c>
      <c r="AR371" s="188" t="s">
        <v>78</v>
      </c>
      <c r="AT371" s="189" t="s">
        <v>67</v>
      </c>
      <c r="AU371" s="189" t="s">
        <v>76</v>
      </c>
      <c r="AY371" s="188" t="s">
        <v>153</v>
      </c>
      <c r="BK371" s="190">
        <f>SUM(BK372:BK380)</f>
        <v>0</v>
      </c>
    </row>
    <row r="372" spans="1:65" s="2" customFormat="1" ht="21.75" customHeight="1">
      <c r="A372" s="35"/>
      <c r="B372" s="36"/>
      <c r="C372" s="193" t="s">
        <v>646</v>
      </c>
      <c r="D372" s="193" t="s">
        <v>155</v>
      </c>
      <c r="E372" s="194" t="s">
        <v>647</v>
      </c>
      <c r="F372" s="195" t="s">
        <v>648</v>
      </c>
      <c r="G372" s="196" t="s">
        <v>620</v>
      </c>
      <c r="H372" s="197">
        <v>24</v>
      </c>
      <c r="I372" s="198"/>
      <c r="J372" s="199">
        <f>ROUND(I372*H372,2)</f>
        <v>0</v>
      </c>
      <c r="K372" s="195" t="s">
        <v>19</v>
      </c>
      <c r="L372" s="40"/>
      <c r="M372" s="200" t="s">
        <v>19</v>
      </c>
      <c r="N372" s="201" t="s">
        <v>39</v>
      </c>
      <c r="O372" s="65"/>
      <c r="P372" s="202">
        <f>O372*H372</f>
        <v>0</v>
      </c>
      <c r="Q372" s="202">
        <v>6.0000000000000002E-5</v>
      </c>
      <c r="R372" s="202">
        <f>Q372*H372</f>
        <v>1.4400000000000001E-3</v>
      </c>
      <c r="S372" s="202">
        <v>0</v>
      </c>
      <c r="T372" s="20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4" t="s">
        <v>256</v>
      </c>
      <c r="AT372" s="204" t="s">
        <v>155</v>
      </c>
      <c r="AU372" s="204" t="s">
        <v>78</v>
      </c>
      <c r="AY372" s="18" t="s">
        <v>153</v>
      </c>
      <c r="BE372" s="205">
        <f>IF(N372="základní",J372,0)</f>
        <v>0</v>
      </c>
      <c r="BF372" s="205">
        <f>IF(N372="snížená",J372,0)</f>
        <v>0</v>
      </c>
      <c r="BG372" s="205">
        <f>IF(N372="zákl. přenesená",J372,0)</f>
        <v>0</v>
      </c>
      <c r="BH372" s="205">
        <f>IF(N372="sníž. přenesená",J372,0)</f>
        <v>0</v>
      </c>
      <c r="BI372" s="205">
        <f>IF(N372="nulová",J372,0)</f>
        <v>0</v>
      </c>
      <c r="BJ372" s="18" t="s">
        <v>76</v>
      </c>
      <c r="BK372" s="205">
        <f>ROUND(I372*H372,2)</f>
        <v>0</v>
      </c>
      <c r="BL372" s="18" t="s">
        <v>256</v>
      </c>
      <c r="BM372" s="204" t="s">
        <v>649</v>
      </c>
    </row>
    <row r="373" spans="1:65" s="13" customFormat="1" ht="22.5">
      <c r="B373" s="206"/>
      <c r="C373" s="207"/>
      <c r="D373" s="208" t="s">
        <v>162</v>
      </c>
      <c r="E373" s="209" t="s">
        <v>19</v>
      </c>
      <c r="F373" s="210" t="s">
        <v>650</v>
      </c>
      <c r="G373" s="207"/>
      <c r="H373" s="209" t="s">
        <v>19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162</v>
      </c>
      <c r="AU373" s="216" t="s">
        <v>78</v>
      </c>
      <c r="AV373" s="13" t="s">
        <v>76</v>
      </c>
      <c r="AW373" s="13" t="s">
        <v>30</v>
      </c>
      <c r="AX373" s="13" t="s">
        <v>68</v>
      </c>
      <c r="AY373" s="216" t="s">
        <v>153</v>
      </c>
    </row>
    <row r="374" spans="1:65" s="14" customFormat="1" ht="11.25">
      <c r="B374" s="217"/>
      <c r="C374" s="218"/>
      <c r="D374" s="208" t="s">
        <v>162</v>
      </c>
      <c r="E374" s="219" t="s">
        <v>19</v>
      </c>
      <c r="F374" s="220" t="s">
        <v>300</v>
      </c>
      <c r="G374" s="218"/>
      <c r="H374" s="221">
        <v>24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162</v>
      </c>
      <c r="AU374" s="227" t="s">
        <v>78</v>
      </c>
      <c r="AV374" s="14" t="s">
        <v>78</v>
      </c>
      <c r="AW374" s="14" t="s">
        <v>30</v>
      </c>
      <c r="AX374" s="14" t="s">
        <v>76</v>
      </c>
      <c r="AY374" s="227" t="s">
        <v>153</v>
      </c>
    </row>
    <row r="375" spans="1:65" s="2" customFormat="1" ht="21.75" customHeight="1">
      <c r="A375" s="35"/>
      <c r="B375" s="36"/>
      <c r="C375" s="193" t="s">
        <v>651</v>
      </c>
      <c r="D375" s="193" t="s">
        <v>155</v>
      </c>
      <c r="E375" s="194" t="s">
        <v>652</v>
      </c>
      <c r="F375" s="195" t="s">
        <v>653</v>
      </c>
      <c r="G375" s="196" t="s">
        <v>308</v>
      </c>
      <c r="H375" s="197">
        <v>4</v>
      </c>
      <c r="I375" s="198"/>
      <c r="J375" s="199">
        <f>ROUND(I375*H375,2)</f>
        <v>0</v>
      </c>
      <c r="K375" s="195" t="s">
        <v>159</v>
      </c>
      <c r="L375" s="40"/>
      <c r="M375" s="200" t="s">
        <v>19</v>
      </c>
      <c r="N375" s="201" t="s">
        <v>39</v>
      </c>
      <c r="O375" s="65"/>
      <c r="P375" s="202">
        <f>O375*H375</f>
        <v>0</v>
      </c>
      <c r="Q375" s="202">
        <v>0</v>
      </c>
      <c r="R375" s="202">
        <f>Q375*H375</f>
        <v>0</v>
      </c>
      <c r="S375" s="202">
        <v>1.6E-2</v>
      </c>
      <c r="T375" s="203">
        <f>S375*H375</f>
        <v>6.4000000000000001E-2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4" t="s">
        <v>256</v>
      </c>
      <c r="AT375" s="204" t="s">
        <v>155</v>
      </c>
      <c r="AU375" s="204" t="s">
        <v>78</v>
      </c>
      <c r="AY375" s="18" t="s">
        <v>153</v>
      </c>
      <c r="BE375" s="205">
        <f>IF(N375="základní",J375,0)</f>
        <v>0</v>
      </c>
      <c r="BF375" s="205">
        <f>IF(N375="snížená",J375,0)</f>
        <v>0</v>
      </c>
      <c r="BG375" s="205">
        <f>IF(N375="zákl. přenesená",J375,0)</f>
        <v>0</v>
      </c>
      <c r="BH375" s="205">
        <f>IF(N375="sníž. přenesená",J375,0)</f>
        <v>0</v>
      </c>
      <c r="BI375" s="205">
        <f>IF(N375="nulová",J375,0)</f>
        <v>0</v>
      </c>
      <c r="BJ375" s="18" t="s">
        <v>76</v>
      </c>
      <c r="BK375" s="205">
        <f>ROUND(I375*H375,2)</f>
        <v>0</v>
      </c>
      <c r="BL375" s="18" t="s">
        <v>256</v>
      </c>
      <c r="BM375" s="204" t="s">
        <v>654</v>
      </c>
    </row>
    <row r="376" spans="1:65" s="2" customFormat="1" ht="21.75" customHeight="1">
      <c r="A376" s="35"/>
      <c r="B376" s="36"/>
      <c r="C376" s="193" t="s">
        <v>655</v>
      </c>
      <c r="D376" s="193" t="s">
        <v>155</v>
      </c>
      <c r="E376" s="194" t="s">
        <v>656</v>
      </c>
      <c r="F376" s="195" t="s">
        <v>657</v>
      </c>
      <c r="G376" s="196" t="s">
        <v>308</v>
      </c>
      <c r="H376" s="197">
        <v>6</v>
      </c>
      <c r="I376" s="198"/>
      <c r="J376" s="199">
        <f>ROUND(I376*H376,2)</f>
        <v>0</v>
      </c>
      <c r="K376" s="195" t="s">
        <v>159</v>
      </c>
      <c r="L376" s="40"/>
      <c r="M376" s="200" t="s">
        <v>19</v>
      </c>
      <c r="N376" s="201" t="s">
        <v>39</v>
      </c>
      <c r="O376" s="65"/>
      <c r="P376" s="202">
        <f>O376*H376</f>
        <v>0</v>
      </c>
      <c r="Q376" s="202">
        <v>4.0000000000000002E-4</v>
      </c>
      <c r="R376" s="202">
        <f>Q376*H376</f>
        <v>2.4000000000000002E-3</v>
      </c>
      <c r="S376" s="202">
        <v>0</v>
      </c>
      <c r="T376" s="203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4" t="s">
        <v>256</v>
      </c>
      <c r="AT376" s="204" t="s">
        <v>155</v>
      </c>
      <c r="AU376" s="204" t="s">
        <v>78</v>
      </c>
      <c r="AY376" s="18" t="s">
        <v>153</v>
      </c>
      <c r="BE376" s="205">
        <f>IF(N376="základní",J376,0)</f>
        <v>0</v>
      </c>
      <c r="BF376" s="205">
        <f>IF(N376="snížená",J376,0)</f>
        <v>0</v>
      </c>
      <c r="BG376" s="205">
        <f>IF(N376="zákl. přenesená",J376,0)</f>
        <v>0</v>
      </c>
      <c r="BH376" s="205">
        <f>IF(N376="sníž. přenesená",J376,0)</f>
        <v>0</v>
      </c>
      <c r="BI376" s="205">
        <f>IF(N376="nulová",J376,0)</f>
        <v>0</v>
      </c>
      <c r="BJ376" s="18" t="s">
        <v>76</v>
      </c>
      <c r="BK376" s="205">
        <f>ROUND(I376*H376,2)</f>
        <v>0</v>
      </c>
      <c r="BL376" s="18" t="s">
        <v>256</v>
      </c>
      <c r="BM376" s="204" t="s">
        <v>658</v>
      </c>
    </row>
    <row r="377" spans="1:65" s="2" customFormat="1" ht="21.75" customHeight="1">
      <c r="A377" s="35"/>
      <c r="B377" s="36"/>
      <c r="C377" s="239" t="s">
        <v>659</v>
      </c>
      <c r="D377" s="239" t="s">
        <v>296</v>
      </c>
      <c r="E377" s="240" t="s">
        <v>660</v>
      </c>
      <c r="F377" s="241" t="s">
        <v>661</v>
      </c>
      <c r="G377" s="242" t="s">
        <v>308</v>
      </c>
      <c r="H377" s="243">
        <v>6</v>
      </c>
      <c r="I377" s="244"/>
      <c r="J377" s="245">
        <f>ROUND(I377*H377,2)</f>
        <v>0</v>
      </c>
      <c r="K377" s="241" t="s">
        <v>159</v>
      </c>
      <c r="L377" s="246"/>
      <c r="M377" s="247" t="s">
        <v>19</v>
      </c>
      <c r="N377" s="248" t="s">
        <v>39</v>
      </c>
      <c r="O377" s="65"/>
      <c r="P377" s="202">
        <f>O377*H377</f>
        <v>0</v>
      </c>
      <c r="Q377" s="202">
        <v>0</v>
      </c>
      <c r="R377" s="202">
        <f>Q377*H377</f>
        <v>0</v>
      </c>
      <c r="S377" s="202">
        <v>0</v>
      </c>
      <c r="T377" s="203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4" t="s">
        <v>340</v>
      </c>
      <c r="AT377" s="204" t="s">
        <v>296</v>
      </c>
      <c r="AU377" s="204" t="s">
        <v>78</v>
      </c>
      <c r="AY377" s="18" t="s">
        <v>153</v>
      </c>
      <c r="BE377" s="205">
        <f>IF(N377="základní",J377,0)</f>
        <v>0</v>
      </c>
      <c r="BF377" s="205">
        <f>IF(N377="snížená",J377,0)</f>
        <v>0</v>
      </c>
      <c r="BG377" s="205">
        <f>IF(N377="zákl. přenesená",J377,0)</f>
        <v>0</v>
      </c>
      <c r="BH377" s="205">
        <f>IF(N377="sníž. přenesená",J377,0)</f>
        <v>0</v>
      </c>
      <c r="BI377" s="205">
        <f>IF(N377="nulová",J377,0)</f>
        <v>0</v>
      </c>
      <c r="BJ377" s="18" t="s">
        <v>76</v>
      </c>
      <c r="BK377" s="205">
        <f>ROUND(I377*H377,2)</f>
        <v>0</v>
      </c>
      <c r="BL377" s="18" t="s">
        <v>256</v>
      </c>
      <c r="BM377" s="204" t="s">
        <v>662</v>
      </c>
    </row>
    <row r="378" spans="1:65" s="2" customFormat="1" ht="29.25">
      <c r="A378" s="35"/>
      <c r="B378" s="36"/>
      <c r="C378" s="37"/>
      <c r="D378" s="208" t="s">
        <v>622</v>
      </c>
      <c r="E378" s="37"/>
      <c r="F378" s="249" t="s">
        <v>663</v>
      </c>
      <c r="G378" s="37"/>
      <c r="H378" s="37"/>
      <c r="I378" s="116"/>
      <c r="J378" s="37"/>
      <c r="K378" s="37"/>
      <c r="L378" s="40"/>
      <c r="M378" s="250"/>
      <c r="N378" s="251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622</v>
      </c>
      <c r="AU378" s="18" t="s">
        <v>78</v>
      </c>
    </row>
    <row r="379" spans="1:65" s="2" customFormat="1" ht="33" customHeight="1">
      <c r="A379" s="35"/>
      <c r="B379" s="36"/>
      <c r="C379" s="193" t="s">
        <v>664</v>
      </c>
      <c r="D379" s="193" t="s">
        <v>155</v>
      </c>
      <c r="E379" s="194" t="s">
        <v>665</v>
      </c>
      <c r="F379" s="195" t="s">
        <v>666</v>
      </c>
      <c r="G379" s="196" t="s">
        <v>432</v>
      </c>
      <c r="H379" s="197">
        <v>2.1</v>
      </c>
      <c r="I379" s="198"/>
      <c r="J379" s="199">
        <f>ROUND(I379*H379,2)</f>
        <v>0</v>
      </c>
      <c r="K379" s="195" t="s">
        <v>159</v>
      </c>
      <c r="L379" s="40"/>
      <c r="M379" s="200" t="s">
        <v>19</v>
      </c>
      <c r="N379" s="201" t="s">
        <v>39</v>
      </c>
      <c r="O379" s="65"/>
      <c r="P379" s="202">
        <f>O379*H379</f>
        <v>0</v>
      </c>
      <c r="Q379" s="202">
        <v>0</v>
      </c>
      <c r="R379" s="202">
        <f>Q379*H379</f>
        <v>0</v>
      </c>
      <c r="S379" s="202">
        <v>0</v>
      </c>
      <c r="T379" s="203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4" t="s">
        <v>256</v>
      </c>
      <c r="AT379" s="204" t="s">
        <v>155</v>
      </c>
      <c r="AU379" s="204" t="s">
        <v>78</v>
      </c>
      <c r="AY379" s="18" t="s">
        <v>153</v>
      </c>
      <c r="BE379" s="205">
        <f>IF(N379="základní",J379,0)</f>
        <v>0</v>
      </c>
      <c r="BF379" s="205">
        <f>IF(N379="snížená",J379,0)</f>
        <v>0</v>
      </c>
      <c r="BG379" s="205">
        <f>IF(N379="zákl. přenesená",J379,0)</f>
        <v>0</v>
      </c>
      <c r="BH379" s="205">
        <f>IF(N379="sníž. přenesená",J379,0)</f>
        <v>0</v>
      </c>
      <c r="BI379" s="205">
        <f>IF(N379="nulová",J379,0)</f>
        <v>0</v>
      </c>
      <c r="BJ379" s="18" t="s">
        <v>76</v>
      </c>
      <c r="BK379" s="205">
        <f>ROUND(I379*H379,2)</f>
        <v>0</v>
      </c>
      <c r="BL379" s="18" t="s">
        <v>256</v>
      </c>
      <c r="BM379" s="204" t="s">
        <v>667</v>
      </c>
    </row>
    <row r="380" spans="1:65" s="2" customFormat="1" ht="44.25" customHeight="1">
      <c r="A380" s="35"/>
      <c r="B380" s="36"/>
      <c r="C380" s="193" t="s">
        <v>668</v>
      </c>
      <c r="D380" s="193" t="s">
        <v>155</v>
      </c>
      <c r="E380" s="194" t="s">
        <v>669</v>
      </c>
      <c r="F380" s="195" t="s">
        <v>670</v>
      </c>
      <c r="G380" s="196" t="s">
        <v>432</v>
      </c>
      <c r="H380" s="197">
        <v>2.1</v>
      </c>
      <c r="I380" s="198"/>
      <c r="J380" s="199">
        <f>ROUND(I380*H380,2)</f>
        <v>0</v>
      </c>
      <c r="K380" s="195" t="s">
        <v>159</v>
      </c>
      <c r="L380" s="40"/>
      <c r="M380" s="200" t="s">
        <v>19</v>
      </c>
      <c r="N380" s="201" t="s">
        <v>39</v>
      </c>
      <c r="O380" s="65"/>
      <c r="P380" s="202">
        <f>O380*H380</f>
        <v>0</v>
      </c>
      <c r="Q380" s="202">
        <v>0</v>
      </c>
      <c r="R380" s="202">
        <f>Q380*H380</f>
        <v>0</v>
      </c>
      <c r="S380" s="202">
        <v>0</v>
      </c>
      <c r="T380" s="20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4" t="s">
        <v>256</v>
      </c>
      <c r="AT380" s="204" t="s">
        <v>155</v>
      </c>
      <c r="AU380" s="204" t="s">
        <v>78</v>
      </c>
      <c r="AY380" s="18" t="s">
        <v>153</v>
      </c>
      <c r="BE380" s="205">
        <f>IF(N380="základní",J380,0)</f>
        <v>0</v>
      </c>
      <c r="BF380" s="205">
        <f>IF(N380="snížená",J380,0)</f>
        <v>0</v>
      </c>
      <c r="BG380" s="205">
        <f>IF(N380="zákl. přenesená",J380,0)</f>
        <v>0</v>
      </c>
      <c r="BH380" s="205">
        <f>IF(N380="sníž. přenesená",J380,0)</f>
        <v>0</v>
      </c>
      <c r="BI380" s="205">
        <f>IF(N380="nulová",J380,0)</f>
        <v>0</v>
      </c>
      <c r="BJ380" s="18" t="s">
        <v>76</v>
      </c>
      <c r="BK380" s="205">
        <f>ROUND(I380*H380,2)</f>
        <v>0</v>
      </c>
      <c r="BL380" s="18" t="s">
        <v>256</v>
      </c>
      <c r="BM380" s="204" t="s">
        <v>671</v>
      </c>
    </row>
    <row r="381" spans="1:65" s="12" customFormat="1" ht="22.9" customHeight="1">
      <c r="B381" s="177"/>
      <c r="C381" s="178"/>
      <c r="D381" s="179" t="s">
        <v>67</v>
      </c>
      <c r="E381" s="191" t="s">
        <v>672</v>
      </c>
      <c r="F381" s="191" t="s">
        <v>673</v>
      </c>
      <c r="G381" s="178"/>
      <c r="H381" s="178"/>
      <c r="I381" s="181"/>
      <c r="J381" s="192">
        <f>BK381</f>
        <v>0</v>
      </c>
      <c r="K381" s="178"/>
      <c r="L381" s="183"/>
      <c r="M381" s="184"/>
      <c r="N381" s="185"/>
      <c r="O381" s="185"/>
      <c r="P381" s="186">
        <f>SUM(P382:P397)</f>
        <v>0</v>
      </c>
      <c r="Q381" s="185"/>
      <c r="R381" s="186">
        <f>SUM(R382:R397)</f>
        <v>3.2882357999999998</v>
      </c>
      <c r="S381" s="185"/>
      <c r="T381" s="187">
        <f>SUM(T382:T397)</f>
        <v>0</v>
      </c>
      <c r="AR381" s="188" t="s">
        <v>78</v>
      </c>
      <c r="AT381" s="189" t="s">
        <v>67</v>
      </c>
      <c r="AU381" s="189" t="s">
        <v>76</v>
      </c>
      <c r="AY381" s="188" t="s">
        <v>153</v>
      </c>
      <c r="BK381" s="190">
        <f>SUM(BK382:BK397)</f>
        <v>0</v>
      </c>
    </row>
    <row r="382" spans="1:65" s="2" customFormat="1" ht="21.75" customHeight="1">
      <c r="A382" s="35"/>
      <c r="B382" s="36"/>
      <c r="C382" s="193" t="s">
        <v>674</v>
      </c>
      <c r="D382" s="193" t="s">
        <v>155</v>
      </c>
      <c r="E382" s="194" t="s">
        <v>675</v>
      </c>
      <c r="F382" s="195" t="s">
        <v>676</v>
      </c>
      <c r="G382" s="196" t="s">
        <v>158</v>
      </c>
      <c r="H382" s="197">
        <v>65.64</v>
      </c>
      <c r="I382" s="198"/>
      <c r="J382" s="199">
        <f>ROUND(I382*H382,2)</f>
        <v>0</v>
      </c>
      <c r="K382" s="195" t="s">
        <v>159</v>
      </c>
      <c r="L382" s="40"/>
      <c r="M382" s="200" t="s">
        <v>19</v>
      </c>
      <c r="N382" s="201" t="s">
        <v>39</v>
      </c>
      <c r="O382" s="65"/>
      <c r="P382" s="202">
        <f>O382*H382</f>
        <v>0</v>
      </c>
      <c r="Q382" s="202">
        <v>2.9999999999999997E-4</v>
      </c>
      <c r="R382" s="202">
        <f>Q382*H382</f>
        <v>1.9691999999999998E-2</v>
      </c>
      <c r="S382" s="202">
        <v>0</v>
      </c>
      <c r="T382" s="203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4" t="s">
        <v>256</v>
      </c>
      <c r="AT382" s="204" t="s">
        <v>155</v>
      </c>
      <c r="AU382" s="204" t="s">
        <v>78</v>
      </c>
      <c r="AY382" s="18" t="s">
        <v>153</v>
      </c>
      <c r="BE382" s="205">
        <f>IF(N382="základní",J382,0)</f>
        <v>0</v>
      </c>
      <c r="BF382" s="205">
        <f>IF(N382="snížená",J382,0)</f>
        <v>0</v>
      </c>
      <c r="BG382" s="205">
        <f>IF(N382="zákl. přenesená",J382,0)</f>
        <v>0</v>
      </c>
      <c r="BH382" s="205">
        <f>IF(N382="sníž. přenesená",J382,0)</f>
        <v>0</v>
      </c>
      <c r="BI382" s="205">
        <f>IF(N382="nulová",J382,0)</f>
        <v>0</v>
      </c>
      <c r="BJ382" s="18" t="s">
        <v>76</v>
      </c>
      <c r="BK382" s="205">
        <f>ROUND(I382*H382,2)</f>
        <v>0</v>
      </c>
      <c r="BL382" s="18" t="s">
        <v>256</v>
      </c>
      <c r="BM382" s="204" t="s">
        <v>677</v>
      </c>
    </row>
    <row r="383" spans="1:65" s="13" customFormat="1" ht="11.25">
      <c r="B383" s="206"/>
      <c r="C383" s="207"/>
      <c r="D383" s="208" t="s">
        <v>162</v>
      </c>
      <c r="E383" s="209" t="s">
        <v>19</v>
      </c>
      <c r="F383" s="210" t="s">
        <v>678</v>
      </c>
      <c r="G383" s="207"/>
      <c r="H383" s="209" t="s">
        <v>19</v>
      </c>
      <c r="I383" s="211"/>
      <c r="J383" s="207"/>
      <c r="K383" s="207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162</v>
      </c>
      <c r="AU383" s="216" t="s">
        <v>78</v>
      </c>
      <c r="AV383" s="13" t="s">
        <v>76</v>
      </c>
      <c r="AW383" s="13" t="s">
        <v>30</v>
      </c>
      <c r="AX383" s="13" t="s">
        <v>68</v>
      </c>
      <c r="AY383" s="216" t="s">
        <v>153</v>
      </c>
    </row>
    <row r="384" spans="1:65" s="14" customFormat="1" ht="11.25">
      <c r="B384" s="217"/>
      <c r="C384" s="218"/>
      <c r="D384" s="208" t="s">
        <v>162</v>
      </c>
      <c r="E384" s="219" t="s">
        <v>19</v>
      </c>
      <c r="F384" s="220" t="s">
        <v>289</v>
      </c>
      <c r="G384" s="218"/>
      <c r="H384" s="221">
        <v>65.64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162</v>
      </c>
      <c r="AU384" s="227" t="s">
        <v>78</v>
      </c>
      <c r="AV384" s="14" t="s">
        <v>78</v>
      </c>
      <c r="AW384" s="14" t="s">
        <v>30</v>
      </c>
      <c r="AX384" s="14" t="s">
        <v>76</v>
      </c>
      <c r="AY384" s="227" t="s">
        <v>153</v>
      </c>
    </row>
    <row r="385" spans="1:65" s="2" customFormat="1" ht="33" customHeight="1">
      <c r="A385" s="35"/>
      <c r="B385" s="36"/>
      <c r="C385" s="193" t="s">
        <v>679</v>
      </c>
      <c r="D385" s="193" t="s">
        <v>155</v>
      </c>
      <c r="E385" s="194" t="s">
        <v>680</v>
      </c>
      <c r="F385" s="195" t="s">
        <v>681</v>
      </c>
      <c r="G385" s="196" t="s">
        <v>158</v>
      </c>
      <c r="H385" s="197">
        <v>65.64</v>
      </c>
      <c r="I385" s="198"/>
      <c r="J385" s="199">
        <f>ROUND(I385*H385,2)</f>
        <v>0</v>
      </c>
      <c r="K385" s="195" t="s">
        <v>159</v>
      </c>
      <c r="L385" s="40"/>
      <c r="M385" s="200" t="s">
        <v>19</v>
      </c>
      <c r="N385" s="201" t="s">
        <v>39</v>
      </c>
      <c r="O385" s="65"/>
      <c r="P385" s="202">
        <f>O385*H385</f>
        <v>0</v>
      </c>
      <c r="Q385" s="202">
        <v>1.2E-2</v>
      </c>
      <c r="R385" s="202">
        <f>Q385*H385</f>
        <v>0.78768000000000005</v>
      </c>
      <c r="S385" s="202">
        <v>0</v>
      </c>
      <c r="T385" s="203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4" t="s">
        <v>256</v>
      </c>
      <c r="AT385" s="204" t="s">
        <v>155</v>
      </c>
      <c r="AU385" s="204" t="s">
        <v>78</v>
      </c>
      <c r="AY385" s="18" t="s">
        <v>153</v>
      </c>
      <c r="BE385" s="205">
        <f>IF(N385="základní",J385,0)</f>
        <v>0</v>
      </c>
      <c r="BF385" s="205">
        <f>IF(N385="snížená",J385,0)</f>
        <v>0</v>
      </c>
      <c r="BG385" s="205">
        <f>IF(N385="zákl. přenesená",J385,0)</f>
        <v>0</v>
      </c>
      <c r="BH385" s="205">
        <f>IF(N385="sníž. přenesená",J385,0)</f>
        <v>0</v>
      </c>
      <c r="BI385" s="205">
        <f>IF(N385="nulová",J385,0)</f>
        <v>0</v>
      </c>
      <c r="BJ385" s="18" t="s">
        <v>76</v>
      </c>
      <c r="BK385" s="205">
        <f>ROUND(I385*H385,2)</f>
        <v>0</v>
      </c>
      <c r="BL385" s="18" t="s">
        <v>256</v>
      </c>
      <c r="BM385" s="204" t="s">
        <v>682</v>
      </c>
    </row>
    <row r="386" spans="1:65" s="13" customFormat="1" ht="11.25">
      <c r="B386" s="206"/>
      <c r="C386" s="207"/>
      <c r="D386" s="208" t="s">
        <v>162</v>
      </c>
      <c r="E386" s="209" t="s">
        <v>19</v>
      </c>
      <c r="F386" s="210" t="s">
        <v>678</v>
      </c>
      <c r="G386" s="207"/>
      <c r="H386" s="209" t="s">
        <v>19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162</v>
      </c>
      <c r="AU386" s="216" t="s">
        <v>78</v>
      </c>
      <c r="AV386" s="13" t="s">
        <v>76</v>
      </c>
      <c r="AW386" s="13" t="s">
        <v>30</v>
      </c>
      <c r="AX386" s="13" t="s">
        <v>68</v>
      </c>
      <c r="AY386" s="216" t="s">
        <v>153</v>
      </c>
    </row>
    <row r="387" spans="1:65" s="14" customFormat="1" ht="11.25">
      <c r="B387" s="217"/>
      <c r="C387" s="218"/>
      <c r="D387" s="208" t="s">
        <v>162</v>
      </c>
      <c r="E387" s="219" t="s">
        <v>19</v>
      </c>
      <c r="F387" s="220" t="s">
        <v>289</v>
      </c>
      <c r="G387" s="218"/>
      <c r="H387" s="221">
        <v>65.64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162</v>
      </c>
      <c r="AU387" s="227" t="s">
        <v>78</v>
      </c>
      <c r="AV387" s="14" t="s">
        <v>78</v>
      </c>
      <c r="AW387" s="14" t="s">
        <v>30</v>
      </c>
      <c r="AX387" s="14" t="s">
        <v>76</v>
      </c>
      <c r="AY387" s="227" t="s">
        <v>153</v>
      </c>
    </row>
    <row r="388" spans="1:65" s="2" customFormat="1" ht="44.25" customHeight="1">
      <c r="A388" s="35"/>
      <c r="B388" s="36"/>
      <c r="C388" s="193" t="s">
        <v>683</v>
      </c>
      <c r="D388" s="193" t="s">
        <v>155</v>
      </c>
      <c r="E388" s="194" t="s">
        <v>684</v>
      </c>
      <c r="F388" s="195" t="s">
        <v>685</v>
      </c>
      <c r="G388" s="196" t="s">
        <v>158</v>
      </c>
      <c r="H388" s="197">
        <v>65.64</v>
      </c>
      <c r="I388" s="198"/>
      <c r="J388" s="199">
        <f>ROUND(I388*H388,2)</f>
        <v>0</v>
      </c>
      <c r="K388" s="195" t="s">
        <v>159</v>
      </c>
      <c r="L388" s="40"/>
      <c r="M388" s="200" t="s">
        <v>19</v>
      </c>
      <c r="N388" s="201" t="s">
        <v>39</v>
      </c>
      <c r="O388" s="65"/>
      <c r="P388" s="202">
        <f>O388*H388</f>
        <v>0</v>
      </c>
      <c r="Q388" s="202">
        <v>8.9999999999999993E-3</v>
      </c>
      <c r="R388" s="202">
        <f>Q388*H388</f>
        <v>0.59075999999999995</v>
      </c>
      <c r="S388" s="202">
        <v>0</v>
      </c>
      <c r="T388" s="20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4" t="s">
        <v>256</v>
      </c>
      <c r="AT388" s="204" t="s">
        <v>155</v>
      </c>
      <c r="AU388" s="204" t="s">
        <v>78</v>
      </c>
      <c r="AY388" s="18" t="s">
        <v>153</v>
      </c>
      <c r="BE388" s="205">
        <f>IF(N388="základní",J388,0)</f>
        <v>0</v>
      </c>
      <c r="BF388" s="205">
        <f>IF(N388="snížená",J388,0)</f>
        <v>0</v>
      </c>
      <c r="BG388" s="205">
        <f>IF(N388="zákl. přenesená",J388,0)</f>
        <v>0</v>
      </c>
      <c r="BH388" s="205">
        <f>IF(N388="sníž. přenesená",J388,0)</f>
        <v>0</v>
      </c>
      <c r="BI388" s="205">
        <f>IF(N388="nulová",J388,0)</f>
        <v>0</v>
      </c>
      <c r="BJ388" s="18" t="s">
        <v>76</v>
      </c>
      <c r="BK388" s="205">
        <f>ROUND(I388*H388,2)</f>
        <v>0</v>
      </c>
      <c r="BL388" s="18" t="s">
        <v>256</v>
      </c>
      <c r="BM388" s="204" t="s">
        <v>686</v>
      </c>
    </row>
    <row r="389" spans="1:65" s="13" customFormat="1" ht="11.25">
      <c r="B389" s="206"/>
      <c r="C389" s="207"/>
      <c r="D389" s="208" t="s">
        <v>162</v>
      </c>
      <c r="E389" s="209" t="s">
        <v>19</v>
      </c>
      <c r="F389" s="210" t="s">
        <v>678</v>
      </c>
      <c r="G389" s="207"/>
      <c r="H389" s="209" t="s">
        <v>19</v>
      </c>
      <c r="I389" s="211"/>
      <c r="J389" s="207"/>
      <c r="K389" s="207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162</v>
      </c>
      <c r="AU389" s="216" t="s">
        <v>78</v>
      </c>
      <c r="AV389" s="13" t="s">
        <v>76</v>
      </c>
      <c r="AW389" s="13" t="s">
        <v>30</v>
      </c>
      <c r="AX389" s="13" t="s">
        <v>68</v>
      </c>
      <c r="AY389" s="216" t="s">
        <v>153</v>
      </c>
    </row>
    <row r="390" spans="1:65" s="14" customFormat="1" ht="11.25">
      <c r="B390" s="217"/>
      <c r="C390" s="218"/>
      <c r="D390" s="208" t="s">
        <v>162</v>
      </c>
      <c r="E390" s="219" t="s">
        <v>19</v>
      </c>
      <c r="F390" s="220" t="s">
        <v>289</v>
      </c>
      <c r="G390" s="218"/>
      <c r="H390" s="221">
        <v>65.64</v>
      </c>
      <c r="I390" s="222"/>
      <c r="J390" s="218"/>
      <c r="K390" s="218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162</v>
      </c>
      <c r="AU390" s="227" t="s">
        <v>78</v>
      </c>
      <c r="AV390" s="14" t="s">
        <v>78</v>
      </c>
      <c r="AW390" s="14" t="s">
        <v>30</v>
      </c>
      <c r="AX390" s="14" t="s">
        <v>76</v>
      </c>
      <c r="AY390" s="227" t="s">
        <v>153</v>
      </c>
    </row>
    <row r="391" spans="1:65" s="2" customFormat="1" ht="33" customHeight="1">
      <c r="A391" s="35"/>
      <c r="B391" s="36"/>
      <c r="C391" s="239" t="s">
        <v>687</v>
      </c>
      <c r="D391" s="239" t="s">
        <v>296</v>
      </c>
      <c r="E391" s="240" t="s">
        <v>688</v>
      </c>
      <c r="F391" s="241" t="s">
        <v>689</v>
      </c>
      <c r="G391" s="242" t="s">
        <v>158</v>
      </c>
      <c r="H391" s="243">
        <v>75.486000000000004</v>
      </c>
      <c r="I391" s="244"/>
      <c r="J391" s="245">
        <f>ROUND(I391*H391,2)</f>
        <v>0</v>
      </c>
      <c r="K391" s="241" t="s">
        <v>159</v>
      </c>
      <c r="L391" s="246"/>
      <c r="M391" s="247" t="s">
        <v>19</v>
      </c>
      <c r="N391" s="248" t="s">
        <v>39</v>
      </c>
      <c r="O391" s="65"/>
      <c r="P391" s="202">
        <f>O391*H391</f>
        <v>0</v>
      </c>
      <c r="Q391" s="202">
        <v>2.5000000000000001E-2</v>
      </c>
      <c r="R391" s="202">
        <f>Q391*H391</f>
        <v>1.8871500000000001</v>
      </c>
      <c r="S391" s="202">
        <v>0</v>
      </c>
      <c r="T391" s="20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4" t="s">
        <v>340</v>
      </c>
      <c r="AT391" s="204" t="s">
        <v>296</v>
      </c>
      <c r="AU391" s="204" t="s">
        <v>78</v>
      </c>
      <c r="AY391" s="18" t="s">
        <v>153</v>
      </c>
      <c r="BE391" s="205">
        <f>IF(N391="základní",J391,0)</f>
        <v>0</v>
      </c>
      <c r="BF391" s="205">
        <f>IF(N391="snížená",J391,0)</f>
        <v>0</v>
      </c>
      <c r="BG391" s="205">
        <f>IF(N391="zákl. přenesená",J391,0)</f>
        <v>0</v>
      </c>
      <c r="BH391" s="205">
        <f>IF(N391="sníž. přenesená",J391,0)</f>
        <v>0</v>
      </c>
      <c r="BI391" s="205">
        <f>IF(N391="nulová",J391,0)</f>
        <v>0</v>
      </c>
      <c r="BJ391" s="18" t="s">
        <v>76</v>
      </c>
      <c r="BK391" s="205">
        <f>ROUND(I391*H391,2)</f>
        <v>0</v>
      </c>
      <c r="BL391" s="18" t="s">
        <v>256</v>
      </c>
      <c r="BM391" s="204" t="s">
        <v>690</v>
      </c>
    </row>
    <row r="392" spans="1:65" s="14" customFormat="1" ht="11.25">
      <c r="B392" s="217"/>
      <c r="C392" s="218"/>
      <c r="D392" s="208" t="s">
        <v>162</v>
      </c>
      <c r="E392" s="219" t="s">
        <v>19</v>
      </c>
      <c r="F392" s="220" t="s">
        <v>691</v>
      </c>
      <c r="G392" s="218"/>
      <c r="H392" s="221">
        <v>75.486000000000004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162</v>
      </c>
      <c r="AU392" s="227" t="s">
        <v>78</v>
      </c>
      <c r="AV392" s="14" t="s">
        <v>78</v>
      </c>
      <c r="AW392" s="14" t="s">
        <v>30</v>
      </c>
      <c r="AX392" s="14" t="s">
        <v>76</v>
      </c>
      <c r="AY392" s="227" t="s">
        <v>153</v>
      </c>
    </row>
    <row r="393" spans="1:65" s="2" customFormat="1" ht="21.75" customHeight="1">
      <c r="A393" s="35"/>
      <c r="B393" s="36"/>
      <c r="C393" s="193" t="s">
        <v>692</v>
      </c>
      <c r="D393" s="193" t="s">
        <v>155</v>
      </c>
      <c r="E393" s="194" t="s">
        <v>693</v>
      </c>
      <c r="F393" s="195" t="s">
        <v>694</v>
      </c>
      <c r="G393" s="196" t="s">
        <v>158</v>
      </c>
      <c r="H393" s="197">
        <v>65.64</v>
      </c>
      <c r="I393" s="198"/>
      <c r="J393" s="199">
        <f>ROUND(I393*H393,2)</f>
        <v>0</v>
      </c>
      <c r="K393" s="195" t="s">
        <v>159</v>
      </c>
      <c r="L393" s="40"/>
      <c r="M393" s="200" t="s">
        <v>19</v>
      </c>
      <c r="N393" s="201" t="s">
        <v>39</v>
      </c>
      <c r="O393" s="65"/>
      <c r="P393" s="202">
        <f>O393*H393</f>
        <v>0</v>
      </c>
      <c r="Q393" s="202">
        <v>4.5000000000000003E-5</v>
      </c>
      <c r="R393" s="202">
        <f>Q393*H393</f>
        <v>2.9538000000000003E-3</v>
      </c>
      <c r="S393" s="202">
        <v>0</v>
      </c>
      <c r="T393" s="20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4" t="s">
        <v>256</v>
      </c>
      <c r="AT393" s="204" t="s">
        <v>155</v>
      </c>
      <c r="AU393" s="204" t="s">
        <v>78</v>
      </c>
      <c r="AY393" s="18" t="s">
        <v>153</v>
      </c>
      <c r="BE393" s="205">
        <f>IF(N393="základní",J393,0)</f>
        <v>0</v>
      </c>
      <c r="BF393" s="205">
        <f>IF(N393="snížená",J393,0)</f>
        <v>0</v>
      </c>
      <c r="BG393" s="205">
        <f>IF(N393="zákl. přenesená",J393,0)</f>
        <v>0</v>
      </c>
      <c r="BH393" s="205">
        <f>IF(N393="sníž. přenesená",J393,0)</f>
        <v>0</v>
      </c>
      <c r="BI393" s="205">
        <f>IF(N393="nulová",J393,0)</f>
        <v>0</v>
      </c>
      <c r="BJ393" s="18" t="s">
        <v>76</v>
      </c>
      <c r="BK393" s="205">
        <f>ROUND(I393*H393,2)</f>
        <v>0</v>
      </c>
      <c r="BL393" s="18" t="s">
        <v>256</v>
      </c>
      <c r="BM393" s="204" t="s">
        <v>695</v>
      </c>
    </row>
    <row r="394" spans="1:65" s="13" customFormat="1" ht="11.25">
      <c r="B394" s="206"/>
      <c r="C394" s="207"/>
      <c r="D394" s="208" t="s">
        <v>162</v>
      </c>
      <c r="E394" s="209" t="s">
        <v>19</v>
      </c>
      <c r="F394" s="210" t="s">
        <v>696</v>
      </c>
      <c r="G394" s="207"/>
      <c r="H394" s="209" t="s">
        <v>19</v>
      </c>
      <c r="I394" s="211"/>
      <c r="J394" s="207"/>
      <c r="K394" s="207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162</v>
      </c>
      <c r="AU394" s="216" t="s">
        <v>78</v>
      </c>
      <c r="AV394" s="13" t="s">
        <v>76</v>
      </c>
      <c r="AW394" s="13" t="s">
        <v>30</v>
      </c>
      <c r="AX394" s="13" t="s">
        <v>68</v>
      </c>
      <c r="AY394" s="216" t="s">
        <v>153</v>
      </c>
    </row>
    <row r="395" spans="1:65" s="14" customFormat="1" ht="11.25">
      <c r="B395" s="217"/>
      <c r="C395" s="218"/>
      <c r="D395" s="208" t="s">
        <v>162</v>
      </c>
      <c r="E395" s="219" t="s">
        <v>19</v>
      </c>
      <c r="F395" s="220" t="s">
        <v>289</v>
      </c>
      <c r="G395" s="218"/>
      <c r="H395" s="221">
        <v>65.64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162</v>
      </c>
      <c r="AU395" s="227" t="s">
        <v>78</v>
      </c>
      <c r="AV395" s="14" t="s">
        <v>78</v>
      </c>
      <c r="AW395" s="14" t="s">
        <v>30</v>
      </c>
      <c r="AX395" s="14" t="s">
        <v>76</v>
      </c>
      <c r="AY395" s="227" t="s">
        <v>153</v>
      </c>
    </row>
    <row r="396" spans="1:65" s="2" customFormat="1" ht="33" customHeight="1">
      <c r="A396" s="35"/>
      <c r="B396" s="36"/>
      <c r="C396" s="193" t="s">
        <v>697</v>
      </c>
      <c r="D396" s="193" t="s">
        <v>155</v>
      </c>
      <c r="E396" s="194" t="s">
        <v>698</v>
      </c>
      <c r="F396" s="195" t="s">
        <v>699</v>
      </c>
      <c r="G396" s="196" t="s">
        <v>432</v>
      </c>
      <c r="H396" s="197">
        <v>3.2890000000000001</v>
      </c>
      <c r="I396" s="198"/>
      <c r="J396" s="199">
        <f>ROUND(I396*H396,2)</f>
        <v>0</v>
      </c>
      <c r="K396" s="195" t="s">
        <v>159</v>
      </c>
      <c r="L396" s="40"/>
      <c r="M396" s="200" t="s">
        <v>19</v>
      </c>
      <c r="N396" s="201" t="s">
        <v>39</v>
      </c>
      <c r="O396" s="65"/>
      <c r="P396" s="202">
        <f>O396*H396</f>
        <v>0</v>
      </c>
      <c r="Q396" s="202">
        <v>0</v>
      </c>
      <c r="R396" s="202">
        <f>Q396*H396</f>
        <v>0</v>
      </c>
      <c r="S396" s="202">
        <v>0</v>
      </c>
      <c r="T396" s="20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4" t="s">
        <v>256</v>
      </c>
      <c r="AT396" s="204" t="s">
        <v>155</v>
      </c>
      <c r="AU396" s="204" t="s">
        <v>78</v>
      </c>
      <c r="AY396" s="18" t="s">
        <v>153</v>
      </c>
      <c r="BE396" s="205">
        <f>IF(N396="základní",J396,0)</f>
        <v>0</v>
      </c>
      <c r="BF396" s="205">
        <f>IF(N396="snížená",J396,0)</f>
        <v>0</v>
      </c>
      <c r="BG396" s="205">
        <f>IF(N396="zákl. přenesená",J396,0)</f>
        <v>0</v>
      </c>
      <c r="BH396" s="205">
        <f>IF(N396="sníž. přenesená",J396,0)</f>
        <v>0</v>
      </c>
      <c r="BI396" s="205">
        <f>IF(N396="nulová",J396,0)</f>
        <v>0</v>
      </c>
      <c r="BJ396" s="18" t="s">
        <v>76</v>
      </c>
      <c r="BK396" s="205">
        <f>ROUND(I396*H396,2)</f>
        <v>0</v>
      </c>
      <c r="BL396" s="18" t="s">
        <v>256</v>
      </c>
      <c r="BM396" s="204" t="s">
        <v>700</v>
      </c>
    </row>
    <row r="397" spans="1:65" s="2" customFormat="1" ht="44.25" customHeight="1">
      <c r="A397" s="35"/>
      <c r="B397" s="36"/>
      <c r="C397" s="193" t="s">
        <v>701</v>
      </c>
      <c r="D397" s="193" t="s">
        <v>155</v>
      </c>
      <c r="E397" s="194" t="s">
        <v>702</v>
      </c>
      <c r="F397" s="195" t="s">
        <v>703</v>
      </c>
      <c r="G397" s="196" t="s">
        <v>432</v>
      </c>
      <c r="H397" s="197">
        <v>3.2890000000000001</v>
      </c>
      <c r="I397" s="198"/>
      <c r="J397" s="199">
        <f>ROUND(I397*H397,2)</f>
        <v>0</v>
      </c>
      <c r="K397" s="195" t="s">
        <v>159</v>
      </c>
      <c r="L397" s="40"/>
      <c r="M397" s="200" t="s">
        <v>19</v>
      </c>
      <c r="N397" s="201" t="s">
        <v>39</v>
      </c>
      <c r="O397" s="65"/>
      <c r="P397" s="202">
        <f>O397*H397</f>
        <v>0</v>
      </c>
      <c r="Q397" s="202">
        <v>0</v>
      </c>
      <c r="R397" s="202">
        <f>Q397*H397</f>
        <v>0</v>
      </c>
      <c r="S397" s="202">
        <v>0</v>
      </c>
      <c r="T397" s="203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4" t="s">
        <v>256</v>
      </c>
      <c r="AT397" s="204" t="s">
        <v>155</v>
      </c>
      <c r="AU397" s="204" t="s">
        <v>78</v>
      </c>
      <c r="AY397" s="18" t="s">
        <v>153</v>
      </c>
      <c r="BE397" s="205">
        <f>IF(N397="základní",J397,0)</f>
        <v>0</v>
      </c>
      <c r="BF397" s="205">
        <f>IF(N397="snížená",J397,0)</f>
        <v>0</v>
      </c>
      <c r="BG397" s="205">
        <f>IF(N397="zákl. přenesená",J397,0)</f>
        <v>0</v>
      </c>
      <c r="BH397" s="205">
        <f>IF(N397="sníž. přenesená",J397,0)</f>
        <v>0</v>
      </c>
      <c r="BI397" s="205">
        <f>IF(N397="nulová",J397,0)</f>
        <v>0</v>
      </c>
      <c r="BJ397" s="18" t="s">
        <v>76</v>
      </c>
      <c r="BK397" s="205">
        <f>ROUND(I397*H397,2)</f>
        <v>0</v>
      </c>
      <c r="BL397" s="18" t="s">
        <v>256</v>
      </c>
      <c r="BM397" s="204" t="s">
        <v>704</v>
      </c>
    </row>
    <row r="398" spans="1:65" s="12" customFormat="1" ht="22.9" customHeight="1">
      <c r="B398" s="177"/>
      <c r="C398" s="178"/>
      <c r="D398" s="179" t="s">
        <v>67</v>
      </c>
      <c r="E398" s="191" t="s">
        <v>705</v>
      </c>
      <c r="F398" s="191" t="s">
        <v>706</v>
      </c>
      <c r="G398" s="178"/>
      <c r="H398" s="178"/>
      <c r="I398" s="181"/>
      <c r="J398" s="192">
        <f>BK398</f>
        <v>0</v>
      </c>
      <c r="K398" s="178"/>
      <c r="L398" s="183"/>
      <c r="M398" s="184"/>
      <c r="N398" s="185"/>
      <c r="O398" s="185"/>
      <c r="P398" s="186">
        <f>SUM(P399:P401)</f>
        <v>0</v>
      </c>
      <c r="Q398" s="185"/>
      <c r="R398" s="186">
        <f>SUM(R399:R401)</f>
        <v>7.1999999999999998E-3</v>
      </c>
      <c r="S398" s="185"/>
      <c r="T398" s="187">
        <f>SUM(T399:T401)</f>
        <v>0</v>
      </c>
      <c r="AR398" s="188" t="s">
        <v>78</v>
      </c>
      <c r="AT398" s="189" t="s">
        <v>67</v>
      </c>
      <c r="AU398" s="189" t="s">
        <v>76</v>
      </c>
      <c r="AY398" s="188" t="s">
        <v>153</v>
      </c>
      <c r="BK398" s="190">
        <f>SUM(BK399:BK401)</f>
        <v>0</v>
      </c>
    </row>
    <row r="399" spans="1:65" s="2" customFormat="1" ht="33" customHeight="1">
      <c r="A399" s="35"/>
      <c r="B399" s="36"/>
      <c r="C399" s="193" t="s">
        <v>707</v>
      </c>
      <c r="D399" s="193" t="s">
        <v>155</v>
      </c>
      <c r="E399" s="194" t="s">
        <v>708</v>
      </c>
      <c r="F399" s="195" t="s">
        <v>709</v>
      </c>
      <c r="G399" s="196" t="s">
        <v>158</v>
      </c>
      <c r="H399" s="197">
        <v>12</v>
      </c>
      <c r="I399" s="198"/>
      <c r="J399" s="199">
        <f>ROUND(I399*H399,2)</f>
        <v>0</v>
      </c>
      <c r="K399" s="195" t="s">
        <v>19</v>
      </c>
      <c r="L399" s="40"/>
      <c r="M399" s="200" t="s">
        <v>19</v>
      </c>
      <c r="N399" s="201" t="s">
        <v>39</v>
      </c>
      <c r="O399" s="65"/>
      <c r="P399" s="202">
        <f>O399*H399</f>
        <v>0</v>
      </c>
      <c r="Q399" s="202">
        <v>5.9999999999999995E-4</v>
      </c>
      <c r="R399" s="202">
        <f>Q399*H399</f>
        <v>7.1999999999999998E-3</v>
      </c>
      <c r="S399" s="202">
        <v>0</v>
      </c>
      <c r="T399" s="20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4" t="s">
        <v>256</v>
      </c>
      <c r="AT399" s="204" t="s">
        <v>155</v>
      </c>
      <c r="AU399" s="204" t="s">
        <v>78</v>
      </c>
      <c r="AY399" s="18" t="s">
        <v>153</v>
      </c>
      <c r="BE399" s="205">
        <f>IF(N399="základní",J399,0)</f>
        <v>0</v>
      </c>
      <c r="BF399" s="205">
        <f>IF(N399="snížená",J399,0)</f>
        <v>0</v>
      </c>
      <c r="BG399" s="205">
        <f>IF(N399="zákl. přenesená",J399,0)</f>
        <v>0</v>
      </c>
      <c r="BH399" s="205">
        <f>IF(N399="sníž. přenesená",J399,0)</f>
        <v>0</v>
      </c>
      <c r="BI399" s="205">
        <f>IF(N399="nulová",J399,0)</f>
        <v>0</v>
      </c>
      <c r="BJ399" s="18" t="s">
        <v>76</v>
      </c>
      <c r="BK399" s="205">
        <f>ROUND(I399*H399,2)</f>
        <v>0</v>
      </c>
      <c r="BL399" s="18" t="s">
        <v>256</v>
      </c>
      <c r="BM399" s="204" t="s">
        <v>710</v>
      </c>
    </row>
    <row r="400" spans="1:65" s="14" customFormat="1" ht="11.25">
      <c r="B400" s="217"/>
      <c r="C400" s="218"/>
      <c r="D400" s="208" t="s">
        <v>162</v>
      </c>
      <c r="E400" s="219" t="s">
        <v>19</v>
      </c>
      <c r="F400" s="220" t="s">
        <v>711</v>
      </c>
      <c r="G400" s="218"/>
      <c r="H400" s="221">
        <v>12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162</v>
      </c>
      <c r="AU400" s="227" t="s">
        <v>78</v>
      </c>
      <c r="AV400" s="14" t="s">
        <v>78</v>
      </c>
      <c r="AW400" s="14" t="s">
        <v>30</v>
      </c>
      <c r="AX400" s="14" t="s">
        <v>68</v>
      </c>
      <c r="AY400" s="227" t="s">
        <v>153</v>
      </c>
    </row>
    <row r="401" spans="1:65" s="15" customFormat="1" ht="11.25">
      <c r="B401" s="228"/>
      <c r="C401" s="229"/>
      <c r="D401" s="208" t="s">
        <v>162</v>
      </c>
      <c r="E401" s="230" t="s">
        <v>19</v>
      </c>
      <c r="F401" s="231" t="s">
        <v>174</v>
      </c>
      <c r="G401" s="229"/>
      <c r="H401" s="232">
        <v>12</v>
      </c>
      <c r="I401" s="233"/>
      <c r="J401" s="229"/>
      <c r="K401" s="229"/>
      <c r="L401" s="234"/>
      <c r="M401" s="235"/>
      <c r="N401" s="236"/>
      <c r="O401" s="236"/>
      <c r="P401" s="236"/>
      <c r="Q401" s="236"/>
      <c r="R401" s="236"/>
      <c r="S401" s="236"/>
      <c r="T401" s="237"/>
      <c r="AT401" s="238" t="s">
        <v>162</v>
      </c>
      <c r="AU401" s="238" t="s">
        <v>78</v>
      </c>
      <c r="AV401" s="15" t="s">
        <v>160</v>
      </c>
      <c r="AW401" s="15" t="s">
        <v>30</v>
      </c>
      <c r="AX401" s="15" t="s">
        <v>76</v>
      </c>
      <c r="AY401" s="238" t="s">
        <v>153</v>
      </c>
    </row>
    <row r="402" spans="1:65" s="12" customFormat="1" ht="22.9" customHeight="1">
      <c r="B402" s="177"/>
      <c r="C402" s="178"/>
      <c r="D402" s="179" t="s">
        <v>67</v>
      </c>
      <c r="E402" s="191" t="s">
        <v>712</v>
      </c>
      <c r="F402" s="191" t="s">
        <v>713</v>
      </c>
      <c r="G402" s="178"/>
      <c r="H402" s="178"/>
      <c r="I402" s="181"/>
      <c r="J402" s="192">
        <f>BK402</f>
        <v>0</v>
      </c>
      <c r="K402" s="178"/>
      <c r="L402" s="183"/>
      <c r="M402" s="184"/>
      <c r="N402" s="185"/>
      <c r="O402" s="185"/>
      <c r="P402" s="186">
        <f>SUM(P403:P434)</f>
        <v>0</v>
      </c>
      <c r="Q402" s="185"/>
      <c r="R402" s="186">
        <f>SUM(R403:R434)</f>
        <v>9.532995399999999</v>
      </c>
      <c r="S402" s="185"/>
      <c r="T402" s="187">
        <f>SUM(T403:T434)</f>
        <v>6.4392191999999993</v>
      </c>
      <c r="AR402" s="188" t="s">
        <v>78</v>
      </c>
      <c r="AT402" s="189" t="s">
        <v>67</v>
      </c>
      <c r="AU402" s="189" t="s">
        <v>76</v>
      </c>
      <c r="AY402" s="188" t="s">
        <v>153</v>
      </c>
      <c r="BK402" s="190">
        <f>SUM(BK403:BK434)</f>
        <v>0</v>
      </c>
    </row>
    <row r="403" spans="1:65" s="2" customFormat="1" ht="21.75" customHeight="1">
      <c r="A403" s="35"/>
      <c r="B403" s="36"/>
      <c r="C403" s="193" t="s">
        <v>714</v>
      </c>
      <c r="D403" s="193" t="s">
        <v>155</v>
      </c>
      <c r="E403" s="194" t="s">
        <v>715</v>
      </c>
      <c r="F403" s="195" t="s">
        <v>716</v>
      </c>
      <c r="G403" s="196" t="s">
        <v>158</v>
      </c>
      <c r="H403" s="197">
        <v>92.641999999999996</v>
      </c>
      <c r="I403" s="198"/>
      <c r="J403" s="199">
        <f>ROUND(I403*H403,2)</f>
        <v>0</v>
      </c>
      <c r="K403" s="195" t="s">
        <v>159</v>
      </c>
      <c r="L403" s="40"/>
      <c r="M403" s="200" t="s">
        <v>19</v>
      </c>
      <c r="N403" s="201" t="s">
        <v>39</v>
      </c>
      <c r="O403" s="65"/>
      <c r="P403" s="202">
        <f>O403*H403</f>
        <v>0</v>
      </c>
      <c r="Q403" s="202">
        <v>1.5E-3</v>
      </c>
      <c r="R403" s="202">
        <f>Q403*H403</f>
        <v>0.138963</v>
      </c>
      <c r="S403" s="202">
        <v>0</v>
      </c>
      <c r="T403" s="20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4" t="s">
        <v>160</v>
      </c>
      <c r="AT403" s="204" t="s">
        <v>155</v>
      </c>
      <c r="AU403" s="204" t="s">
        <v>78</v>
      </c>
      <c r="AY403" s="18" t="s">
        <v>153</v>
      </c>
      <c r="BE403" s="205">
        <f>IF(N403="základní",J403,0)</f>
        <v>0</v>
      </c>
      <c r="BF403" s="205">
        <f>IF(N403="snížená",J403,0)</f>
        <v>0</v>
      </c>
      <c r="BG403" s="205">
        <f>IF(N403="zákl. přenesená",J403,0)</f>
        <v>0</v>
      </c>
      <c r="BH403" s="205">
        <f>IF(N403="sníž. přenesená",J403,0)</f>
        <v>0</v>
      </c>
      <c r="BI403" s="205">
        <f>IF(N403="nulová",J403,0)</f>
        <v>0</v>
      </c>
      <c r="BJ403" s="18" t="s">
        <v>76</v>
      </c>
      <c r="BK403" s="205">
        <f>ROUND(I403*H403,2)</f>
        <v>0</v>
      </c>
      <c r="BL403" s="18" t="s">
        <v>160</v>
      </c>
      <c r="BM403" s="204" t="s">
        <v>717</v>
      </c>
    </row>
    <row r="404" spans="1:65" s="13" customFormat="1" ht="11.25">
      <c r="B404" s="206"/>
      <c r="C404" s="207"/>
      <c r="D404" s="208" t="s">
        <v>162</v>
      </c>
      <c r="E404" s="209" t="s">
        <v>19</v>
      </c>
      <c r="F404" s="210" t="s">
        <v>718</v>
      </c>
      <c r="G404" s="207"/>
      <c r="H404" s="209" t="s">
        <v>19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162</v>
      </c>
      <c r="AU404" s="216" t="s">
        <v>78</v>
      </c>
      <c r="AV404" s="13" t="s">
        <v>76</v>
      </c>
      <c r="AW404" s="13" t="s">
        <v>30</v>
      </c>
      <c r="AX404" s="13" t="s">
        <v>68</v>
      </c>
      <c r="AY404" s="216" t="s">
        <v>153</v>
      </c>
    </row>
    <row r="405" spans="1:65" s="14" customFormat="1" ht="11.25">
      <c r="B405" s="217"/>
      <c r="C405" s="218"/>
      <c r="D405" s="208" t="s">
        <v>162</v>
      </c>
      <c r="E405" s="219" t="s">
        <v>19</v>
      </c>
      <c r="F405" s="220" t="s">
        <v>719</v>
      </c>
      <c r="G405" s="218"/>
      <c r="H405" s="221">
        <v>59.392000000000003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162</v>
      </c>
      <c r="AU405" s="227" t="s">
        <v>78</v>
      </c>
      <c r="AV405" s="14" t="s">
        <v>78</v>
      </c>
      <c r="AW405" s="14" t="s">
        <v>30</v>
      </c>
      <c r="AX405" s="14" t="s">
        <v>68</v>
      </c>
      <c r="AY405" s="227" t="s">
        <v>153</v>
      </c>
    </row>
    <row r="406" spans="1:65" s="13" customFormat="1" ht="11.25">
      <c r="B406" s="206"/>
      <c r="C406" s="207"/>
      <c r="D406" s="208" t="s">
        <v>162</v>
      </c>
      <c r="E406" s="209" t="s">
        <v>19</v>
      </c>
      <c r="F406" s="210" t="s">
        <v>248</v>
      </c>
      <c r="G406" s="207"/>
      <c r="H406" s="209" t="s">
        <v>19</v>
      </c>
      <c r="I406" s="211"/>
      <c r="J406" s="207"/>
      <c r="K406" s="207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162</v>
      </c>
      <c r="AU406" s="216" t="s">
        <v>78</v>
      </c>
      <c r="AV406" s="13" t="s">
        <v>76</v>
      </c>
      <c r="AW406" s="13" t="s">
        <v>30</v>
      </c>
      <c r="AX406" s="13" t="s">
        <v>68</v>
      </c>
      <c r="AY406" s="216" t="s">
        <v>153</v>
      </c>
    </row>
    <row r="407" spans="1:65" s="14" customFormat="1" ht="22.5">
      <c r="B407" s="217"/>
      <c r="C407" s="218"/>
      <c r="D407" s="208" t="s">
        <v>162</v>
      </c>
      <c r="E407" s="219" t="s">
        <v>19</v>
      </c>
      <c r="F407" s="220" t="s">
        <v>720</v>
      </c>
      <c r="G407" s="218"/>
      <c r="H407" s="221">
        <v>33.25</v>
      </c>
      <c r="I407" s="222"/>
      <c r="J407" s="218"/>
      <c r="K407" s="218"/>
      <c r="L407" s="223"/>
      <c r="M407" s="224"/>
      <c r="N407" s="225"/>
      <c r="O407" s="225"/>
      <c r="P407" s="225"/>
      <c r="Q407" s="225"/>
      <c r="R407" s="225"/>
      <c r="S407" s="225"/>
      <c r="T407" s="226"/>
      <c r="AT407" s="227" t="s">
        <v>162</v>
      </c>
      <c r="AU407" s="227" t="s">
        <v>78</v>
      </c>
      <c r="AV407" s="14" t="s">
        <v>78</v>
      </c>
      <c r="AW407" s="14" t="s">
        <v>30</v>
      </c>
      <c r="AX407" s="14" t="s">
        <v>68</v>
      </c>
      <c r="AY407" s="227" t="s">
        <v>153</v>
      </c>
    </row>
    <row r="408" spans="1:65" s="15" customFormat="1" ht="11.25">
      <c r="B408" s="228"/>
      <c r="C408" s="229"/>
      <c r="D408" s="208" t="s">
        <v>162</v>
      </c>
      <c r="E408" s="230" t="s">
        <v>19</v>
      </c>
      <c r="F408" s="231" t="s">
        <v>174</v>
      </c>
      <c r="G408" s="229"/>
      <c r="H408" s="232">
        <v>92.641999999999996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162</v>
      </c>
      <c r="AU408" s="238" t="s">
        <v>78</v>
      </c>
      <c r="AV408" s="15" t="s">
        <v>160</v>
      </c>
      <c r="AW408" s="15" t="s">
        <v>30</v>
      </c>
      <c r="AX408" s="15" t="s">
        <v>76</v>
      </c>
      <c r="AY408" s="238" t="s">
        <v>153</v>
      </c>
    </row>
    <row r="409" spans="1:65" s="2" customFormat="1" ht="21.75" customHeight="1">
      <c r="A409" s="35"/>
      <c r="B409" s="36"/>
      <c r="C409" s="193" t="s">
        <v>721</v>
      </c>
      <c r="D409" s="193" t="s">
        <v>155</v>
      </c>
      <c r="E409" s="194" t="s">
        <v>722</v>
      </c>
      <c r="F409" s="195" t="s">
        <v>723</v>
      </c>
      <c r="G409" s="196" t="s">
        <v>158</v>
      </c>
      <c r="H409" s="197">
        <v>236.73599999999999</v>
      </c>
      <c r="I409" s="198"/>
      <c r="J409" s="199">
        <f>ROUND(I409*H409,2)</f>
        <v>0</v>
      </c>
      <c r="K409" s="195" t="s">
        <v>159</v>
      </c>
      <c r="L409" s="40"/>
      <c r="M409" s="200" t="s">
        <v>19</v>
      </c>
      <c r="N409" s="201" t="s">
        <v>39</v>
      </c>
      <c r="O409" s="65"/>
      <c r="P409" s="202">
        <f>O409*H409</f>
        <v>0</v>
      </c>
      <c r="Q409" s="202">
        <v>4.4999999999999997E-3</v>
      </c>
      <c r="R409" s="202">
        <f>Q409*H409</f>
        <v>1.0653119999999998</v>
      </c>
      <c r="S409" s="202">
        <v>0</v>
      </c>
      <c r="T409" s="203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4" t="s">
        <v>256</v>
      </c>
      <c r="AT409" s="204" t="s">
        <v>155</v>
      </c>
      <c r="AU409" s="204" t="s">
        <v>78</v>
      </c>
      <c r="AY409" s="18" t="s">
        <v>153</v>
      </c>
      <c r="BE409" s="205">
        <f>IF(N409="základní",J409,0)</f>
        <v>0</v>
      </c>
      <c r="BF409" s="205">
        <f>IF(N409="snížená",J409,0)</f>
        <v>0</v>
      </c>
      <c r="BG409" s="205">
        <f>IF(N409="zákl. přenesená",J409,0)</f>
        <v>0</v>
      </c>
      <c r="BH409" s="205">
        <f>IF(N409="sníž. přenesená",J409,0)</f>
        <v>0</v>
      </c>
      <c r="BI409" s="205">
        <f>IF(N409="nulová",J409,0)</f>
        <v>0</v>
      </c>
      <c r="BJ409" s="18" t="s">
        <v>76</v>
      </c>
      <c r="BK409" s="205">
        <f>ROUND(I409*H409,2)</f>
        <v>0</v>
      </c>
      <c r="BL409" s="18" t="s">
        <v>256</v>
      </c>
      <c r="BM409" s="204" t="s">
        <v>724</v>
      </c>
    </row>
    <row r="410" spans="1:65" s="13" customFormat="1" ht="11.25">
      <c r="B410" s="206"/>
      <c r="C410" s="207"/>
      <c r="D410" s="208" t="s">
        <v>162</v>
      </c>
      <c r="E410" s="209" t="s">
        <v>19</v>
      </c>
      <c r="F410" s="210" t="s">
        <v>221</v>
      </c>
      <c r="G410" s="207"/>
      <c r="H410" s="209" t="s">
        <v>19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162</v>
      </c>
      <c r="AU410" s="216" t="s">
        <v>78</v>
      </c>
      <c r="AV410" s="13" t="s">
        <v>76</v>
      </c>
      <c r="AW410" s="13" t="s">
        <v>30</v>
      </c>
      <c r="AX410" s="13" t="s">
        <v>68</v>
      </c>
      <c r="AY410" s="216" t="s">
        <v>153</v>
      </c>
    </row>
    <row r="411" spans="1:65" s="14" customFormat="1" ht="22.5">
      <c r="B411" s="217"/>
      <c r="C411" s="218"/>
      <c r="D411" s="208" t="s">
        <v>162</v>
      </c>
      <c r="E411" s="219" t="s">
        <v>19</v>
      </c>
      <c r="F411" s="220" t="s">
        <v>725</v>
      </c>
      <c r="G411" s="218"/>
      <c r="H411" s="221">
        <v>87.44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162</v>
      </c>
      <c r="AU411" s="227" t="s">
        <v>78</v>
      </c>
      <c r="AV411" s="14" t="s">
        <v>78</v>
      </c>
      <c r="AW411" s="14" t="s">
        <v>30</v>
      </c>
      <c r="AX411" s="14" t="s">
        <v>68</v>
      </c>
      <c r="AY411" s="227" t="s">
        <v>153</v>
      </c>
    </row>
    <row r="412" spans="1:65" s="14" customFormat="1" ht="22.5">
      <c r="B412" s="217"/>
      <c r="C412" s="218"/>
      <c r="D412" s="208" t="s">
        <v>162</v>
      </c>
      <c r="E412" s="219" t="s">
        <v>19</v>
      </c>
      <c r="F412" s="220" t="s">
        <v>726</v>
      </c>
      <c r="G412" s="218"/>
      <c r="H412" s="221">
        <v>89.32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162</v>
      </c>
      <c r="AU412" s="227" t="s">
        <v>78</v>
      </c>
      <c r="AV412" s="14" t="s">
        <v>78</v>
      </c>
      <c r="AW412" s="14" t="s">
        <v>30</v>
      </c>
      <c r="AX412" s="14" t="s">
        <v>68</v>
      </c>
      <c r="AY412" s="227" t="s">
        <v>153</v>
      </c>
    </row>
    <row r="413" spans="1:65" s="13" customFormat="1" ht="11.25">
      <c r="B413" s="206"/>
      <c r="C413" s="207"/>
      <c r="D413" s="208" t="s">
        <v>162</v>
      </c>
      <c r="E413" s="209" t="s">
        <v>19</v>
      </c>
      <c r="F413" s="210" t="s">
        <v>262</v>
      </c>
      <c r="G413" s="207"/>
      <c r="H413" s="209" t="s">
        <v>19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162</v>
      </c>
      <c r="AU413" s="216" t="s">
        <v>78</v>
      </c>
      <c r="AV413" s="13" t="s">
        <v>76</v>
      </c>
      <c r="AW413" s="13" t="s">
        <v>30</v>
      </c>
      <c r="AX413" s="13" t="s">
        <v>68</v>
      </c>
      <c r="AY413" s="216" t="s">
        <v>153</v>
      </c>
    </row>
    <row r="414" spans="1:65" s="14" customFormat="1" ht="22.5">
      <c r="B414" s="217"/>
      <c r="C414" s="218"/>
      <c r="D414" s="208" t="s">
        <v>162</v>
      </c>
      <c r="E414" s="219" t="s">
        <v>19</v>
      </c>
      <c r="F414" s="220" t="s">
        <v>727</v>
      </c>
      <c r="G414" s="218"/>
      <c r="H414" s="221">
        <v>59.975999999999999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162</v>
      </c>
      <c r="AU414" s="227" t="s">
        <v>78</v>
      </c>
      <c r="AV414" s="14" t="s">
        <v>78</v>
      </c>
      <c r="AW414" s="14" t="s">
        <v>30</v>
      </c>
      <c r="AX414" s="14" t="s">
        <v>68</v>
      </c>
      <c r="AY414" s="227" t="s">
        <v>153</v>
      </c>
    </row>
    <row r="415" spans="1:65" s="15" customFormat="1" ht="11.25">
      <c r="B415" s="228"/>
      <c r="C415" s="229"/>
      <c r="D415" s="208" t="s">
        <v>162</v>
      </c>
      <c r="E415" s="230" t="s">
        <v>19</v>
      </c>
      <c r="F415" s="231" t="s">
        <v>174</v>
      </c>
      <c r="G415" s="229"/>
      <c r="H415" s="232">
        <v>236.73599999999999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162</v>
      </c>
      <c r="AU415" s="238" t="s">
        <v>78</v>
      </c>
      <c r="AV415" s="15" t="s">
        <v>160</v>
      </c>
      <c r="AW415" s="15" t="s">
        <v>30</v>
      </c>
      <c r="AX415" s="15" t="s">
        <v>76</v>
      </c>
      <c r="AY415" s="238" t="s">
        <v>153</v>
      </c>
    </row>
    <row r="416" spans="1:65" s="2" customFormat="1" ht="33" customHeight="1">
      <c r="A416" s="35"/>
      <c r="B416" s="36"/>
      <c r="C416" s="193" t="s">
        <v>728</v>
      </c>
      <c r="D416" s="193" t="s">
        <v>155</v>
      </c>
      <c r="E416" s="194" t="s">
        <v>729</v>
      </c>
      <c r="F416" s="195" t="s">
        <v>730</v>
      </c>
      <c r="G416" s="196" t="s">
        <v>158</v>
      </c>
      <c r="H416" s="197">
        <v>473.47199999999998</v>
      </c>
      <c r="I416" s="198"/>
      <c r="J416" s="199">
        <f>ROUND(I416*H416,2)</f>
        <v>0</v>
      </c>
      <c r="K416" s="195" t="s">
        <v>159</v>
      </c>
      <c r="L416" s="40"/>
      <c r="M416" s="200" t="s">
        <v>19</v>
      </c>
      <c r="N416" s="201" t="s">
        <v>39</v>
      </c>
      <c r="O416" s="65"/>
      <c r="P416" s="202">
        <f>O416*H416</f>
        <v>0</v>
      </c>
      <c r="Q416" s="202">
        <v>1.4499999999999999E-3</v>
      </c>
      <c r="R416" s="202">
        <f>Q416*H416</f>
        <v>0.68653439999999988</v>
      </c>
      <c r="S416" s="202">
        <v>0</v>
      </c>
      <c r="T416" s="20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4" t="s">
        <v>256</v>
      </c>
      <c r="AT416" s="204" t="s">
        <v>155</v>
      </c>
      <c r="AU416" s="204" t="s">
        <v>78</v>
      </c>
      <c r="AY416" s="18" t="s">
        <v>153</v>
      </c>
      <c r="BE416" s="205">
        <f>IF(N416="základní",J416,0)</f>
        <v>0</v>
      </c>
      <c r="BF416" s="205">
        <f>IF(N416="snížená",J416,0)</f>
        <v>0</v>
      </c>
      <c r="BG416" s="205">
        <f>IF(N416="zákl. přenesená",J416,0)</f>
        <v>0</v>
      </c>
      <c r="BH416" s="205">
        <f>IF(N416="sníž. přenesená",J416,0)</f>
        <v>0</v>
      </c>
      <c r="BI416" s="205">
        <f>IF(N416="nulová",J416,0)</f>
        <v>0</v>
      </c>
      <c r="BJ416" s="18" t="s">
        <v>76</v>
      </c>
      <c r="BK416" s="205">
        <f>ROUND(I416*H416,2)</f>
        <v>0</v>
      </c>
      <c r="BL416" s="18" t="s">
        <v>256</v>
      </c>
      <c r="BM416" s="204" t="s">
        <v>731</v>
      </c>
    </row>
    <row r="417" spans="1:65" s="13" customFormat="1" ht="11.25">
      <c r="B417" s="206"/>
      <c r="C417" s="207"/>
      <c r="D417" s="208" t="s">
        <v>162</v>
      </c>
      <c r="E417" s="209" t="s">
        <v>19</v>
      </c>
      <c r="F417" s="210" t="s">
        <v>732</v>
      </c>
      <c r="G417" s="207"/>
      <c r="H417" s="209" t="s">
        <v>19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162</v>
      </c>
      <c r="AU417" s="216" t="s">
        <v>78</v>
      </c>
      <c r="AV417" s="13" t="s">
        <v>76</v>
      </c>
      <c r="AW417" s="13" t="s">
        <v>30</v>
      </c>
      <c r="AX417" s="13" t="s">
        <v>68</v>
      </c>
      <c r="AY417" s="216" t="s">
        <v>153</v>
      </c>
    </row>
    <row r="418" spans="1:65" s="14" customFormat="1" ht="11.25">
      <c r="B418" s="217"/>
      <c r="C418" s="218"/>
      <c r="D418" s="208" t="s">
        <v>162</v>
      </c>
      <c r="E418" s="219" t="s">
        <v>19</v>
      </c>
      <c r="F418" s="220" t="s">
        <v>733</v>
      </c>
      <c r="G418" s="218"/>
      <c r="H418" s="221">
        <v>473.47199999999998</v>
      </c>
      <c r="I418" s="222"/>
      <c r="J418" s="218"/>
      <c r="K418" s="218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162</v>
      </c>
      <c r="AU418" s="227" t="s">
        <v>78</v>
      </c>
      <c r="AV418" s="14" t="s">
        <v>78</v>
      </c>
      <c r="AW418" s="14" t="s">
        <v>30</v>
      </c>
      <c r="AX418" s="14" t="s">
        <v>76</v>
      </c>
      <c r="AY418" s="227" t="s">
        <v>153</v>
      </c>
    </row>
    <row r="419" spans="1:65" s="2" customFormat="1" ht="16.5" customHeight="1">
      <c r="A419" s="35"/>
      <c r="B419" s="36"/>
      <c r="C419" s="193" t="s">
        <v>734</v>
      </c>
      <c r="D419" s="193" t="s">
        <v>155</v>
      </c>
      <c r="E419" s="194" t="s">
        <v>735</v>
      </c>
      <c r="F419" s="195" t="s">
        <v>736</v>
      </c>
      <c r="G419" s="196" t="s">
        <v>158</v>
      </c>
      <c r="H419" s="197">
        <v>236.73599999999999</v>
      </c>
      <c r="I419" s="198"/>
      <c r="J419" s="199">
        <f>ROUND(I419*H419,2)</f>
        <v>0</v>
      </c>
      <c r="K419" s="195" t="s">
        <v>159</v>
      </c>
      <c r="L419" s="40"/>
      <c r="M419" s="200" t="s">
        <v>19</v>
      </c>
      <c r="N419" s="201" t="s">
        <v>39</v>
      </c>
      <c r="O419" s="65"/>
      <c r="P419" s="202">
        <f>O419*H419</f>
        <v>0</v>
      </c>
      <c r="Q419" s="202">
        <v>0</v>
      </c>
      <c r="R419" s="202">
        <f>Q419*H419</f>
        <v>0</v>
      </c>
      <c r="S419" s="202">
        <v>2.7199999999999998E-2</v>
      </c>
      <c r="T419" s="203">
        <f>S419*H419</f>
        <v>6.4392191999999993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4" t="s">
        <v>256</v>
      </c>
      <c r="AT419" s="204" t="s">
        <v>155</v>
      </c>
      <c r="AU419" s="204" t="s">
        <v>78</v>
      </c>
      <c r="AY419" s="18" t="s">
        <v>153</v>
      </c>
      <c r="BE419" s="205">
        <f>IF(N419="základní",J419,0)</f>
        <v>0</v>
      </c>
      <c r="BF419" s="205">
        <f>IF(N419="snížená",J419,0)</f>
        <v>0</v>
      </c>
      <c r="BG419" s="205">
        <f>IF(N419="zákl. přenesená",J419,0)</f>
        <v>0</v>
      </c>
      <c r="BH419" s="205">
        <f>IF(N419="sníž. přenesená",J419,0)</f>
        <v>0</v>
      </c>
      <c r="BI419" s="205">
        <f>IF(N419="nulová",J419,0)</f>
        <v>0</v>
      </c>
      <c r="BJ419" s="18" t="s">
        <v>76</v>
      </c>
      <c r="BK419" s="205">
        <f>ROUND(I419*H419,2)</f>
        <v>0</v>
      </c>
      <c r="BL419" s="18" t="s">
        <v>256</v>
      </c>
      <c r="BM419" s="204" t="s">
        <v>737</v>
      </c>
    </row>
    <row r="420" spans="1:65" s="13" customFormat="1" ht="11.25">
      <c r="B420" s="206"/>
      <c r="C420" s="207"/>
      <c r="D420" s="208" t="s">
        <v>162</v>
      </c>
      <c r="E420" s="209" t="s">
        <v>19</v>
      </c>
      <c r="F420" s="210" t="s">
        <v>738</v>
      </c>
      <c r="G420" s="207"/>
      <c r="H420" s="209" t="s">
        <v>19</v>
      </c>
      <c r="I420" s="211"/>
      <c r="J420" s="207"/>
      <c r="K420" s="207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162</v>
      </c>
      <c r="AU420" s="216" t="s">
        <v>78</v>
      </c>
      <c r="AV420" s="13" t="s">
        <v>76</v>
      </c>
      <c r="AW420" s="13" t="s">
        <v>30</v>
      </c>
      <c r="AX420" s="13" t="s">
        <v>68</v>
      </c>
      <c r="AY420" s="216" t="s">
        <v>153</v>
      </c>
    </row>
    <row r="421" spans="1:65" s="14" customFormat="1" ht="11.25">
      <c r="B421" s="217"/>
      <c r="C421" s="218"/>
      <c r="D421" s="208" t="s">
        <v>162</v>
      </c>
      <c r="E421" s="219" t="s">
        <v>19</v>
      </c>
      <c r="F421" s="220" t="s">
        <v>739</v>
      </c>
      <c r="G421" s="218"/>
      <c r="H421" s="221">
        <v>236.73599999999999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162</v>
      </c>
      <c r="AU421" s="227" t="s">
        <v>78</v>
      </c>
      <c r="AV421" s="14" t="s">
        <v>78</v>
      </c>
      <c r="AW421" s="14" t="s">
        <v>30</v>
      </c>
      <c r="AX421" s="14" t="s">
        <v>76</v>
      </c>
      <c r="AY421" s="227" t="s">
        <v>153</v>
      </c>
    </row>
    <row r="422" spans="1:65" s="2" customFormat="1" ht="33" customHeight="1">
      <c r="A422" s="35"/>
      <c r="B422" s="36"/>
      <c r="C422" s="193" t="s">
        <v>740</v>
      </c>
      <c r="D422" s="193" t="s">
        <v>155</v>
      </c>
      <c r="E422" s="194" t="s">
        <v>741</v>
      </c>
      <c r="F422" s="195" t="s">
        <v>742</v>
      </c>
      <c r="G422" s="196" t="s">
        <v>158</v>
      </c>
      <c r="H422" s="197">
        <v>236.73599999999999</v>
      </c>
      <c r="I422" s="198"/>
      <c r="J422" s="199">
        <f>ROUND(I422*H422,2)</f>
        <v>0</v>
      </c>
      <c r="K422" s="195" t="s">
        <v>159</v>
      </c>
      <c r="L422" s="40"/>
      <c r="M422" s="200" t="s">
        <v>19</v>
      </c>
      <c r="N422" s="201" t="s">
        <v>39</v>
      </c>
      <c r="O422" s="65"/>
      <c r="P422" s="202">
        <f>O422*H422</f>
        <v>0</v>
      </c>
      <c r="Q422" s="202">
        <v>8.9999999999999993E-3</v>
      </c>
      <c r="R422" s="202">
        <f>Q422*H422</f>
        <v>2.1306239999999996</v>
      </c>
      <c r="S422" s="202">
        <v>0</v>
      </c>
      <c r="T422" s="20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4" t="s">
        <v>256</v>
      </c>
      <c r="AT422" s="204" t="s">
        <v>155</v>
      </c>
      <c r="AU422" s="204" t="s">
        <v>78</v>
      </c>
      <c r="AY422" s="18" t="s">
        <v>153</v>
      </c>
      <c r="BE422" s="205">
        <f>IF(N422="základní",J422,0)</f>
        <v>0</v>
      </c>
      <c r="BF422" s="205">
        <f>IF(N422="snížená",J422,0)</f>
        <v>0</v>
      </c>
      <c r="BG422" s="205">
        <f>IF(N422="zákl. přenesená",J422,0)</f>
        <v>0</v>
      </c>
      <c r="BH422" s="205">
        <f>IF(N422="sníž. přenesená",J422,0)</f>
        <v>0</v>
      </c>
      <c r="BI422" s="205">
        <f>IF(N422="nulová",J422,0)</f>
        <v>0</v>
      </c>
      <c r="BJ422" s="18" t="s">
        <v>76</v>
      </c>
      <c r="BK422" s="205">
        <f>ROUND(I422*H422,2)</f>
        <v>0</v>
      </c>
      <c r="BL422" s="18" t="s">
        <v>256</v>
      </c>
      <c r="BM422" s="204" t="s">
        <v>743</v>
      </c>
    </row>
    <row r="423" spans="1:65" s="13" customFormat="1" ht="11.25">
      <c r="B423" s="206"/>
      <c r="C423" s="207"/>
      <c r="D423" s="208" t="s">
        <v>162</v>
      </c>
      <c r="E423" s="209" t="s">
        <v>19</v>
      </c>
      <c r="F423" s="210" t="s">
        <v>744</v>
      </c>
      <c r="G423" s="207"/>
      <c r="H423" s="209" t="s">
        <v>19</v>
      </c>
      <c r="I423" s="211"/>
      <c r="J423" s="207"/>
      <c r="K423" s="207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162</v>
      </c>
      <c r="AU423" s="216" t="s">
        <v>78</v>
      </c>
      <c r="AV423" s="13" t="s">
        <v>76</v>
      </c>
      <c r="AW423" s="13" t="s">
        <v>30</v>
      </c>
      <c r="AX423" s="13" t="s">
        <v>68</v>
      </c>
      <c r="AY423" s="216" t="s">
        <v>153</v>
      </c>
    </row>
    <row r="424" spans="1:65" s="14" customFormat="1" ht="11.25">
      <c r="B424" s="217"/>
      <c r="C424" s="218"/>
      <c r="D424" s="208" t="s">
        <v>162</v>
      </c>
      <c r="E424" s="219" t="s">
        <v>19</v>
      </c>
      <c r="F424" s="220" t="s">
        <v>739</v>
      </c>
      <c r="G424" s="218"/>
      <c r="H424" s="221">
        <v>236.73599999999999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162</v>
      </c>
      <c r="AU424" s="227" t="s">
        <v>78</v>
      </c>
      <c r="AV424" s="14" t="s">
        <v>78</v>
      </c>
      <c r="AW424" s="14" t="s">
        <v>30</v>
      </c>
      <c r="AX424" s="14" t="s">
        <v>76</v>
      </c>
      <c r="AY424" s="227" t="s">
        <v>153</v>
      </c>
    </row>
    <row r="425" spans="1:65" s="2" customFormat="1" ht="21.75" customHeight="1">
      <c r="A425" s="35"/>
      <c r="B425" s="36"/>
      <c r="C425" s="239" t="s">
        <v>745</v>
      </c>
      <c r="D425" s="239" t="s">
        <v>296</v>
      </c>
      <c r="E425" s="240" t="s">
        <v>746</v>
      </c>
      <c r="F425" s="241" t="s">
        <v>747</v>
      </c>
      <c r="G425" s="242" t="s">
        <v>158</v>
      </c>
      <c r="H425" s="243">
        <v>272.24599999999998</v>
      </c>
      <c r="I425" s="244"/>
      <c r="J425" s="245">
        <f>ROUND(I425*H425,2)</f>
        <v>0</v>
      </c>
      <c r="K425" s="241" t="s">
        <v>159</v>
      </c>
      <c r="L425" s="246"/>
      <c r="M425" s="247" t="s">
        <v>19</v>
      </c>
      <c r="N425" s="248" t="s">
        <v>39</v>
      </c>
      <c r="O425" s="65"/>
      <c r="P425" s="202">
        <f>O425*H425</f>
        <v>0</v>
      </c>
      <c r="Q425" s="202">
        <v>0.02</v>
      </c>
      <c r="R425" s="202">
        <f>Q425*H425</f>
        <v>5.4449199999999998</v>
      </c>
      <c r="S425" s="202">
        <v>0</v>
      </c>
      <c r="T425" s="203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4" t="s">
        <v>340</v>
      </c>
      <c r="AT425" s="204" t="s">
        <v>296</v>
      </c>
      <c r="AU425" s="204" t="s">
        <v>78</v>
      </c>
      <c r="AY425" s="18" t="s">
        <v>153</v>
      </c>
      <c r="BE425" s="205">
        <f>IF(N425="základní",J425,0)</f>
        <v>0</v>
      </c>
      <c r="BF425" s="205">
        <f>IF(N425="snížená",J425,0)</f>
        <v>0</v>
      </c>
      <c r="BG425" s="205">
        <f>IF(N425="zákl. přenesená",J425,0)</f>
        <v>0</v>
      </c>
      <c r="BH425" s="205">
        <f>IF(N425="sníž. přenesená",J425,0)</f>
        <v>0</v>
      </c>
      <c r="BI425" s="205">
        <f>IF(N425="nulová",J425,0)</f>
        <v>0</v>
      </c>
      <c r="BJ425" s="18" t="s">
        <v>76</v>
      </c>
      <c r="BK425" s="205">
        <f>ROUND(I425*H425,2)</f>
        <v>0</v>
      </c>
      <c r="BL425" s="18" t="s">
        <v>256</v>
      </c>
      <c r="BM425" s="204" t="s">
        <v>748</v>
      </c>
    </row>
    <row r="426" spans="1:65" s="14" customFormat="1" ht="11.25">
      <c r="B426" s="217"/>
      <c r="C426" s="218"/>
      <c r="D426" s="208" t="s">
        <v>162</v>
      </c>
      <c r="E426" s="219" t="s">
        <v>19</v>
      </c>
      <c r="F426" s="220" t="s">
        <v>749</v>
      </c>
      <c r="G426" s="218"/>
      <c r="H426" s="221">
        <v>272.24599999999998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162</v>
      </c>
      <c r="AU426" s="227" t="s">
        <v>78</v>
      </c>
      <c r="AV426" s="14" t="s">
        <v>78</v>
      </c>
      <c r="AW426" s="14" t="s">
        <v>30</v>
      </c>
      <c r="AX426" s="14" t="s">
        <v>76</v>
      </c>
      <c r="AY426" s="227" t="s">
        <v>153</v>
      </c>
    </row>
    <row r="427" spans="1:65" s="2" customFormat="1" ht="33" customHeight="1">
      <c r="A427" s="35"/>
      <c r="B427" s="36"/>
      <c r="C427" s="193" t="s">
        <v>750</v>
      </c>
      <c r="D427" s="193" t="s">
        <v>155</v>
      </c>
      <c r="E427" s="194" t="s">
        <v>751</v>
      </c>
      <c r="F427" s="195" t="s">
        <v>752</v>
      </c>
      <c r="G427" s="196" t="s">
        <v>308</v>
      </c>
      <c r="H427" s="197">
        <v>2.9</v>
      </c>
      <c r="I427" s="198"/>
      <c r="J427" s="199">
        <f>ROUND(I427*H427,2)</f>
        <v>0</v>
      </c>
      <c r="K427" s="195" t="s">
        <v>159</v>
      </c>
      <c r="L427" s="40"/>
      <c r="M427" s="200" t="s">
        <v>19</v>
      </c>
      <c r="N427" s="201" t="s">
        <v>39</v>
      </c>
      <c r="O427" s="65"/>
      <c r="P427" s="202">
        <f>O427*H427</f>
        <v>0</v>
      </c>
      <c r="Q427" s="202">
        <v>9.7999999999999997E-4</v>
      </c>
      <c r="R427" s="202">
        <f>Q427*H427</f>
        <v>2.8419999999999999E-3</v>
      </c>
      <c r="S427" s="202">
        <v>0</v>
      </c>
      <c r="T427" s="203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4" t="s">
        <v>256</v>
      </c>
      <c r="AT427" s="204" t="s">
        <v>155</v>
      </c>
      <c r="AU427" s="204" t="s">
        <v>78</v>
      </c>
      <c r="AY427" s="18" t="s">
        <v>153</v>
      </c>
      <c r="BE427" s="205">
        <f>IF(N427="základní",J427,0)</f>
        <v>0</v>
      </c>
      <c r="BF427" s="205">
        <f>IF(N427="snížená",J427,0)</f>
        <v>0</v>
      </c>
      <c r="BG427" s="205">
        <f>IF(N427="zákl. přenesená",J427,0)</f>
        <v>0</v>
      </c>
      <c r="BH427" s="205">
        <f>IF(N427="sníž. přenesená",J427,0)</f>
        <v>0</v>
      </c>
      <c r="BI427" s="205">
        <f>IF(N427="nulová",J427,0)</f>
        <v>0</v>
      </c>
      <c r="BJ427" s="18" t="s">
        <v>76</v>
      </c>
      <c r="BK427" s="205">
        <f>ROUND(I427*H427,2)</f>
        <v>0</v>
      </c>
      <c r="BL427" s="18" t="s">
        <v>256</v>
      </c>
      <c r="BM427" s="204" t="s">
        <v>753</v>
      </c>
    </row>
    <row r="428" spans="1:65" s="13" customFormat="1" ht="11.25">
      <c r="B428" s="206"/>
      <c r="C428" s="207"/>
      <c r="D428" s="208" t="s">
        <v>162</v>
      </c>
      <c r="E428" s="209" t="s">
        <v>19</v>
      </c>
      <c r="F428" s="210" t="s">
        <v>754</v>
      </c>
      <c r="G428" s="207"/>
      <c r="H428" s="209" t="s">
        <v>19</v>
      </c>
      <c r="I428" s="211"/>
      <c r="J428" s="207"/>
      <c r="K428" s="207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162</v>
      </c>
      <c r="AU428" s="216" t="s">
        <v>78</v>
      </c>
      <c r="AV428" s="13" t="s">
        <v>76</v>
      </c>
      <c r="AW428" s="13" t="s">
        <v>30</v>
      </c>
      <c r="AX428" s="13" t="s">
        <v>68</v>
      </c>
      <c r="AY428" s="216" t="s">
        <v>153</v>
      </c>
    </row>
    <row r="429" spans="1:65" s="14" customFormat="1" ht="11.25">
      <c r="B429" s="217"/>
      <c r="C429" s="218"/>
      <c r="D429" s="208" t="s">
        <v>162</v>
      </c>
      <c r="E429" s="219" t="s">
        <v>19</v>
      </c>
      <c r="F429" s="220" t="s">
        <v>755</v>
      </c>
      <c r="G429" s="218"/>
      <c r="H429" s="221">
        <v>2.9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162</v>
      </c>
      <c r="AU429" s="227" t="s">
        <v>78</v>
      </c>
      <c r="AV429" s="14" t="s">
        <v>78</v>
      </c>
      <c r="AW429" s="14" t="s">
        <v>30</v>
      </c>
      <c r="AX429" s="14" t="s">
        <v>76</v>
      </c>
      <c r="AY429" s="227" t="s">
        <v>153</v>
      </c>
    </row>
    <row r="430" spans="1:65" s="2" customFormat="1" ht="21.75" customHeight="1">
      <c r="A430" s="35"/>
      <c r="B430" s="36"/>
      <c r="C430" s="239" t="s">
        <v>756</v>
      </c>
      <c r="D430" s="239" t="s">
        <v>296</v>
      </c>
      <c r="E430" s="240" t="s">
        <v>746</v>
      </c>
      <c r="F430" s="241" t="s">
        <v>747</v>
      </c>
      <c r="G430" s="242" t="s">
        <v>158</v>
      </c>
      <c r="H430" s="243">
        <v>3.19</v>
      </c>
      <c r="I430" s="244"/>
      <c r="J430" s="245">
        <f>ROUND(I430*H430,2)</f>
        <v>0</v>
      </c>
      <c r="K430" s="241" t="s">
        <v>159</v>
      </c>
      <c r="L430" s="246"/>
      <c r="M430" s="247" t="s">
        <v>19</v>
      </c>
      <c r="N430" s="248" t="s">
        <v>39</v>
      </c>
      <c r="O430" s="65"/>
      <c r="P430" s="202">
        <f>O430*H430</f>
        <v>0</v>
      </c>
      <c r="Q430" s="202">
        <v>0.02</v>
      </c>
      <c r="R430" s="202">
        <f>Q430*H430</f>
        <v>6.3799999999999996E-2</v>
      </c>
      <c r="S430" s="202">
        <v>0</v>
      </c>
      <c r="T430" s="203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4" t="s">
        <v>340</v>
      </c>
      <c r="AT430" s="204" t="s">
        <v>296</v>
      </c>
      <c r="AU430" s="204" t="s">
        <v>78</v>
      </c>
      <c r="AY430" s="18" t="s">
        <v>153</v>
      </c>
      <c r="BE430" s="205">
        <f>IF(N430="základní",J430,0)</f>
        <v>0</v>
      </c>
      <c r="BF430" s="205">
        <f>IF(N430="snížená",J430,0)</f>
        <v>0</v>
      </c>
      <c r="BG430" s="205">
        <f>IF(N430="zákl. přenesená",J430,0)</f>
        <v>0</v>
      </c>
      <c r="BH430" s="205">
        <f>IF(N430="sníž. přenesená",J430,0)</f>
        <v>0</v>
      </c>
      <c r="BI430" s="205">
        <f>IF(N430="nulová",J430,0)</f>
        <v>0</v>
      </c>
      <c r="BJ430" s="18" t="s">
        <v>76</v>
      </c>
      <c r="BK430" s="205">
        <f>ROUND(I430*H430,2)</f>
        <v>0</v>
      </c>
      <c r="BL430" s="18" t="s">
        <v>256</v>
      </c>
      <c r="BM430" s="204" t="s">
        <v>757</v>
      </c>
    </row>
    <row r="431" spans="1:65" s="14" customFormat="1" ht="11.25">
      <c r="B431" s="217"/>
      <c r="C431" s="218"/>
      <c r="D431" s="208" t="s">
        <v>162</v>
      </c>
      <c r="E431" s="219" t="s">
        <v>19</v>
      </c>
      <c r="F431" s="220" t="s">
        <v>758</v>
      </c>
      <c r="G431" s="218"/>
      <c r="H431" s="221">
        <v>3.19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162</v>
      </c>
      <c r="AU431" s="227" t="s">
        <v>78</v>
      </c>
      <c r="AV431" s="14" t="s">
        <v>78</v>
      </c>
      <c r="AW431" s="14" t="s">
        <v>30</v>
      </c>
      <c r="AX431" s="14" t="s">
        <v>76</v>
      </c>
      <c r="AY431" s="227" t="s">
        <v>153</v>
      </c>
    </row>
    <row r="432" spans="1:65" s="2" customFormat="1" ht="33" customHeight="1">
      <c r="A432" s="35"/>
      <c r="B432" s="36"/>
      <c r="C432" s="193" t="s">
        <v>759</v>
      </c>
      <c r="D432" s="193" t="s">
        <v>155</v>
      </c>
      <c r="E432" s="194" t="s">
        <v>760</v>
      </c>
      <c r="F432" s="195" t="s">
        <v>761</v>
      </c>
      <c r="G432" s="196" t="s">
        <v>432</v>
      </c>
      <c r="H432" s="197">
        <v>9.3940000000000001</v>
      </c>
      <c r="I432" s="198"/>
      <c r="J432" s="199">
        <f>ROUND(I432*H432,2)</f>
        <v>0</v>
      </c>
      <c r="K432" s="195" t="s">
        <v>159</v>
      </c>
      <c r="L432" s="40"/>
      <c r="M432" s="200" t="s">
        <v>19</v>
      </c>
      <c r="N432" s="201" t="s">
        <v>39</v>
      </c>
      <c r="O432" s="65"/>
      <c r="P432" s="202">
        <f>O432*H432</f>
        <v>0</v>
      </c>
      <c r="Q432" s="202">
        <v>0</v>
      </c>
      <c r="R432" s="202">
        <f>Q432*H432</f>
        <v>0</v>
      </c>
      <c r="S432" s="202">
        <v>0</v>
      </c>
      <c r="T432" s="203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4" t="s">
        <v>256</v>
      </c>
      <c r="AT432" s="204" t="s">
        <v>155</v>
      </c>
      <c r="AU432" s="204" t="s">
        <v>78</v>
      </c>
      <c r="AY432" s="18" t="s">
        <v>153</v>
      </c>
      <c r="BE432" s="205">
        <f>IF(N432="základní",J432,0)</f>
        <v>0</v>
      </c>
      <c r="BF432" s="205">
        <f>IF(N432="snížená",J432,0)</f>
        <v>0</v>
      </c>
      <c r="BG432" s="205">
        <f>IF(N432="zákl. přenesená",J432,0)</f>
        <v>0</v>
      </c>
      <c r="BH432" s="205">
        <f>IF(N432="sníž. přenesená",J432,0)</f>
        <v>0</v>
      </c>
      <c r="BI432" s="205">
        <f>IF(N432="nulová",J432,0)</f>
        <v>0</v>
      </c>
      <c r="BJ432" s="18" t="s">
        <v>76</v>
      </c>
      <c r="BK432" s="205">
        <f>ROUND(I432*H432,2)</f>
        <v>0</v>
      </c>
      <c r="BL432" s="18" t="s">
        <v>256</v>
      </c>
      <c r="BM432" s="204" t="s">
        <v>762</v>
      </c>
    </row>
    <row r="433" spans="1:65" s="2" customFormat="1" ht="44.25" customHeight="1">
      <c r="A433" s="35"/>
      <c r="B433" s="36"/>
      <c r="C433" s="193" t="s">
        <v>763</v>
      </c>
      <c r="D433" s="193" t="s">
        <v>155</v>
      </c>
      <c r="E433" s="194" t="s">
        <v>764</v>
      </c>
      <c r="F433" s="195" t="s">
        <v>765</v>
      </c>
      <c r="G433" s="196" t="s">
        <v>432</v>
      </c>
      <c r="H433" s="197">
        <v>9.3940000000000001</v>
      </c>
      <c r="I433" s="198"/>
      <c r="J433" s="199">
        <f>ROUND(I433*H433,2)</f>
        <v>0</v>
      </c>
      <c r="K433" s="195" t="s">
        <v>159</v>
      </c>
      <c r="L433" s="40"/>
      <c r="M433" s="200" t="s">
        <v>19</v>
      </c>
      <c r="N433" s="201" t="s">
        <v>39</v>
      </c>
      <c r="O433" s="65"/>
      <c r="P433" s="202">
        <f>O433*H433</f>
        <v>0</v>
      </c>
      <c r="Q433" s="202">
        <v>0</v>
      </c>
      <c r="R433" s="202">
        <f>Q433*H433</f>
        <v>0</v>
      </c>
      <c r="S433" s="202">
        <v>0</v>
      </c>
      <c r="T433" s="203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4" t="s">
        <v>256</v>
      </c>
      <c r="AT433" s="204" t="s">
        <v>155</v>
      </c>
      <c r="AU433" s="204" t="s">
        <v>78</v>
      </c>
      <c r="AY433" s="18" t="s">
        <v>153</v>
      </c>
      <c r="BE433" s="205">
        <f>IF(N433="základní",J433,0)</f>
        <v>0</v>
      </c>
      <c r="BF433" s="205">
        <f>IF(N433="snížená",J433,0)</f>
        <v>0</v>
      </c>
      <c r="BG433" s="205">
        <f>IF(N433="zákl. přenesená",J433,0)</f>
        <v>0</v>
      </c>
      <c r="BH433" s="205">
        <f>IF(N433="sníž. přenesená",J433,0)</f>
        <v>0</v>
      </c>
      <c r="BI433" s="205">
        <f>IF(N433="nulová",J433,0)</f>
        <v>0</v>
      </c>
      <c r="BJ433" s="18" t="s">
        <v>76</v>
      </c>
      <c r="BK433" s="205">
        <f>ROUND(I433*H433,2)</f>
        <v>0</v>
      </c>
      <c r="BL433" s="18" t="s">
        <v>256</v>
      </c>
      <c r="BM433" s="204" t="s">
        <v>766</v>
      </c>
    </row>
    <row r="434" spans="1:65" s="2" customFormat="1" ht="44.25" customHeight="1">
      <c r="A434" s="35"/>
      <c r="B434" s="36"/>
      <c r="C434" s="193" t="s">
        <v>767</v>
      </c>
      <c r="D434" s="193" t="s">
        <v>155</v>
      </c>
      <c r="E434" s="194" t="s">
        <v>768</v>
      </c>
      <c r="F434" s="195" t="s">
        <v>769</v>
      </c>
      <c r="G434" s="196" t="s">
        <v>432</v>
      </c>
      <c r="H434" s="197">
        <v>9.3940000000000001</v>
      </c>
      <c r="I434" s="198"/>
      <c r="J434" s="199">
        <f>ROUND(I434*H434,2)</f>
        <v>0</v>
      </c>
      <c r="K434" s="195" t="s">
        <v>159</v>
      </c>
      <c r="L434" s="40"/>
      <c r="M434" s="200" t="s">
        <v>19</v>
      </c>
      <c r="N434" s="201" t="s">
        <v>39</v>
      </c>
      <c r="O434" s="65"/>
      <c r="P434" s="202">
        <f>O434*H434</f>
        <v>0</v>
      </c>
      <c r="Q434" s="202">
        <v>0</v>
      </c>
      <c r="R434" s="202">
        <f>Q434*H434</f>
        <v>0</v>
      </c>
      <c r="S434" s="202">
        <v>0</v>
      </c>
      <c r="T434" s="203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4" t="s">
        <v>256</v>
      </c>
      <c r="AT434" s="204" t="s">
        <v>155</v>
      </c>
      <c r="AU434" s="204" t="s">
        <v>78</v>
      </c>
      <c r="AY434" s="18" t="s">
        <v>153</v>
      </c>
      <c r="BE434" s="205">
        <f>IF(N434="základní",J434,0)</f>
        <v>0</v>
      </c>
      <c r="BF434" s="205">
        <f>IF(N434="snížená",J434,0)</f>
        <v>0</v>
      </c>
      <c r="BG434" s="205">
        <f>IF(N434="zákl. přenesená",J434,0)</f>
        <v>0</v>
      </c>
      <c r="BH434" s="205">
        <f>IF(N434="sníž. přenesená",J434,0)</f>
        <v>0</v>
      </c>
      <c r="BI434" s="205">
        <f>IF(N434="nulová",J434,0)</f>
        <v>0</v>
      </c>
      <c r="BJ434" s="18" t="s">
        <v>76</v>
      </c>
      <c r="BK434" s="205">
        <f>ROUND(I434*H434,2)</f>
        <v>0</v>
      </c>
      <c r="BL434" s="18" t="s">
        <v>256</v>
      </c>
      <c r="BM434" s="204" t="s">
        <v>770</v>
      </c>
    </row>
    <row r="435" spans="1:65" s="12" customFormat="1" ht="22.9" customHeight="1">
      <c r="B435" s="177"/>
      <c r="C435" s="178"/>
      <c r="D435" s="179" t="s">
        <v>67</v>
      </c>
      <c r="E435" s="191" t="s">
        <v>771</v>
      </c>
      <c r="F435" s="191" t="s">
        <v>772</v>
      </c>
      <c r="G435" s="178"/>
      <c r="H435" s="178"/>
      <c r="I435" s="181"/>
      <c r="J435" s="192">
        <f>BK435</f>
        <v>0</v>
      </c>
      <c r="K435" s="178"/>
      <c r="L435" s="183"/>
      <c r="M435" s="184"/>
      <c r="N435" s="185"/>
      <c r="O435" s="185"/>
      <c r="P435" s="186">
        <f>SUM(P436:P455)</f>
        <v>0</v>
      </c>
      <c r="Q435" s="185"/>
      <c r="R435" s="186">
        <f>SUM(R436:R455)</f>
        <v>0.6768864444799999</v>
      </c>
      <c r="S435" s="185"/>
      <c r="T435" s="187">
        <f>SUM(T436:T455)</f>
        <v>0</v>
      </c>
      <c r="AR435" s="188" t="s">
        <v>78</v>
      </c>
      <c r="AT435" s="189" t="s">
        <v>67</v>
      </c>
      <c r="AU435" s="189" t="s">
        <v>76</v>
      </c>
      <c r="AY435" s="188" t="s">
        <v>153</v>
      </c>
      <c r="BK435" s="190">
        <f>SUM(BK436:BK455)</f>
        <v>0</v>
      </c>
    </row>
    <row r="436" spans="1:65" s="2" customFormat="1" ht="44.25" customHeight="1">
      <c r="A436" s="35"/>
      <c r="B436" s="36"/>
      <c r="C436" s="193" t="s">
        <v>773</v>
      </c>
      <c r="D436" s="193" t="s">
        <v>155</v>
      </c>
      <c r="E436" s="194" t="s">
        <v>774</v>
      </c>
      <c r="F436" s="195" t="s">
        <v>775</v>
      </c>
      <c r="G436" s="196" t="s">
        <v>158</v>
      </c>
      <c r="H436" s="197">
        <v>6.72</v>
      </c>
      <c r="I436" s="198"/>
      <c r="J436" s="199">
        <f>ROUND(I436*H436,2)</f>
        <v>0</v>
      </c>
      <c r="K436" s="195" t="s">
        <v>159</v>
      </c>
      <c r="L436" s="40"/>
      <c r="M436" s="200" t="s">
        <v>19</v>
      </c>
      <c r="N436" s="201" t="s">
        <v>39</v>
      </c>
      <c r="O436" s="65"/>
      <c r="P436" s="202">
        <f>O436*H436</f>
        <v>0</v>
      </c>
      <c r="Q436" s="202">
        <v>7.8009589999999997E-3</v>
      </c>
      <c r="R436" s="202">
        <f>Q436*H436</f>
        <v>5.2422444479999997E-2</v>
      </c>
      <c r="S436" s="202">
        <v>0</v>
      </c>
      <c r="T436" s="203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4" t="s">
        <v>256</v>
      </c>
      <c r="AT436" s="204" t="s">
        <v>155</v>
      </c>
      <c r="AU436" s="204" t="s">
        <v>78</v>
      </c>
      <c r="AY436" s="18" t="s">
        <v>153</v>
      </c>
      <c r="BE436" s="205">
        <f>IF(N436="základní",J436,0)</f>
        <v>0</v>
      </c>
      <c r="BF436" s="205">
        <f>IF(N436="snížená",J436,0)</f>
        <v>0</v>
      </c>
      <c r="BG436" s="205">
        <f>IF(N436="zákl. přenesená",J436,0)</f>
        <v>0</v>
      </c>
      <c r="BH436" s="205">
        <f>IF(N436="sníž. přenesená",J436,0)</f>
        <v>0</v>
      </c>
      <c r="BI436" s="205">
        <f>IF(N436="nulová",J436,0)</f>
        <v>0</v>
      </c>
      <c r="BJ436" s="18" t="s">
        <v>76</v>
      </c>
      <c r="BK436" s="205">
        <f>ROUND(I436*H436,2)</f>
        <v>0</v>
      </c>
      <c r="BL436" s="18" t="s">
        <v>256</v>
      </c>
      <c r="BM436" s="204" t="s">
        <v>776</v>
      </c>
    </row>
    <row r="437" spans="1:65" s="13" customFormat="1" ht="11.25">
      <c r="B437" s="206"/>
      <c r="C437" s="207"/>
      <c r="D437" s="208" t="s">
        <v>162</v>
      </c>
      <c r="E437" s="209" t="s">
        <v>19</v>
      </c>
      <c r="F437" s="210" t="s">
        <v>777</v>
      </c>
      <c r="G437" s="207"/>
      <c r="H437" s="209" t="s">
        <v>19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162</v>
      </c>
      <c r="AU437" s="216" t="s">
        <v>78</v>
      </c>
      <c r="AV437" s="13" t="s">
        <v>76</v>
      </c>
      <c r="AW437" s="13" t="s">
        <v>30</v>
      </c>
      <c r="AX437" s="13" t="s">
        <v>68</v>
      </c>
      <c r="AY437" s="216" t="s">
        <v>153</v>
      </c>
    </row>
    <row r="438" spans="1:65" s="14" customFormat="1" ht="11.25">
      <c r="B438" s="217"/>
      <c r="C438" s="218"/>
      <c r="D438" s="208" t="s">
        <v>162</v>
      </c>
      <c r="E438" s="219" t="s">
        <v>19</v>
      </c>
      <c r="F438" s="220" t="s">
        <v>778</v>
      </c>
      <c r="G438" s="218"/>
      <c r="H438" s="221">
        <v>6.72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162</v>
      </c>
      <c r="AU438" s="227" t="s">
        <v>78</v>
      </c>
      <c r="AV438" s="14" t="s">
        <v>78</v>
      </c>
      <c r="AW438" s="14" t="s">
        <v>30</v>
      </c>
      <c r="AX438" s="14" t="s">
        <v>76</v>
      </c>
      <c r="AY438" s="227" t="s">
        <v>153</v>
      </c>
    </row>
    <row r="439" spans="1:65" s="2" customFormat="1" ht="16.5" customHeight="1">
      <c r="A439" s="35"/>
      <c r="B439" s="36"/>
      <c r="C439" s="239" t="s">
        <v>779</v>
      </c>
      <c r="D439" s="239" t="s">
        <v>296</v>
      </c>
      <c r="E439" s="240" t="s">
        <v>780</v>
      </c>
      <c r="F439" s="241" t="s">
        <v>781</v>
      </c>
      <c r="G439" s="242" t="s">
        <v>158</v>
      </c>
      <c r="H439" s="243">
        <v>7.056</v>
      </c>
      <c r="I439" s="244"/>
      <c r="J439" s="245">
        <f>ROUND(I439*H439,2)</f>
        <v>0</v>
      </c>
      <c r="K439" s="241" t="s">
        <v>159</v>
      </c>
      <c r="L439" s="246"/>
      <c r="M439" s="247" t="s">
        <v>19</v>
      </c>
      <c r="N439" s="248" t="s">
        <v>39</v>
      </c>
      <c r="O439" s="65"/>
      <c r="P439" s="202">
        <f>O439*H439</f>
        <v>0</v>
      </c>
      <c r="Q439" s="202">
        <v>8.1000000000000003E-2</v>
      </c>
      <c r="R439" s="202">
        <f>Q439*H439</f>
        <v>0.57153600000000004</v>
      </c>
      <c r="S439" s="202">
        <v>0</v>
      </c>
      <c r="T439" s="203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4" t="s">
        <v>340</v>
      </c>
      <c r="AT439" s="204" t="s">
        <v>296</v>
      </c>
      <c r="AU439" s="204" t="s">
        <v>78</v>
      </c>
      <c r="AY439" s="18" t="s">
        <v>153</v>
      </c>
      <c r="BE439" s="205">
        <f>IF(N439="základní",J439,0)</f>
        <v>0</v>
      </c>
      <c r="BF439" s="205">
        <f>IF(N439="snížená",J439,0)</f>
        <v>0</v>
      </c>
      <c r="BG439" s="205">
        <f>IF(N439="zákl. přenesená",J439,0)</f>
        <v>0</v>
      </c>
      <c r="BH439" s="205">
        <f>IF(N439="sníž. přenesená",J439,0)</f>
        <v>0</v>
      </c>
      <c r="BI439" s="205">
        <f>IF(N439="nulová",J439,0)</f>
        <v>0</v>
      </c>
      <c r="BJ439" s="18" t="s">
        <v>76</v>
      </c>
      <c r="BK439" s="205">
        <f>ROUND(I439*H439,2)</f>
        <v>0</v>
      </c>
      <c r="BL439" s="18" t="s">
        <v>256</v>
      </c>
      <c r="BM439" s="204" t="s">
        <v>782</v>
      </c>
    </row>
    <row r="440" spans="1:65" s="14" customFormat="1" ht="11.25">
      <c r="B440" s="217"/>
      <c r="C440" s="218"/>
      <c r="D440" s="208" t="s">
        <v>162</v>
      </c>
      <c r="E440" s="219" t="s">
        <v>19</v>
      </c>
      <c r="F440" s="220" t="s">
        <v>783</v>
      </c>
      <c r="G440" s="218"/>
      <c r="H440" s="221">
        <v>7.056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162</v>
      </c>
      <c r="AU440" s="227" t="s">
        <v>78</v>
      </c>
      <c r="AV440" s="14" t="s">
        <v>78</v>
      </c>
      <c r="AW440" s="14" t="s">
        <v>30</v>
      </c>
      <c r="AX440" s="14" t="s">
        <v>76</v>
      </c>
      <c r="AY440" s="227" t="s">
        <v>153</v>
      </c>
    </row>
    <row r="441" spans="1:65" s="2" customFormat="1" ht="21.75" customHeight="1">
      <c r="A441" s="35"/>
      <c r="B441" s="36"/>
      <c r="C441" s="193" t="s">
        <v>784</v>
      </c>
      <c r="D441" s="193" t="s">
        <v>155</v>
      </c>
      <c r="E441" s="194" t="s">
        <v>785</v>
      </c>
      <c r="F441" s="195" t="s">
        <v>786</v>
      </c>
      <c r="G441" s="196" t="s">
        <v>787</v>
      </c>
      <c r="H441" s="197">
        <v>40</v>
      </c>
      <c r="I441" s="198"/>
      <c r="J441" s="199">
        <f>ROUND(I441*H441,2)</f>
        <v>0</v>
      </c>
      <c r="K441" s="195" t="s">
        <v>19</v>
      </c>
      <c r="L441" s="40"/>
      <c r="M441" s="200" t="s">
        <v>19</v>
      </c>
      <c r="N441" s="201" t="s">
        <v>39</v>
      </c>
      <c r="O441" s="65"/>
      <c r="P441" s="202">
        <f>O441*H441</f>
        <v>0</v>
      </c>
      <c r="Q441" s="202">
        <v>1.6000000000000001E-4</v>
      </c>
      <c r="R441" s="202">
        <f>Q441*H441</f>
        <v>6.4000000000000003E-3</v>
      </c>
      <c r="S441" s="202">
        <v>0</v>
      </c>
      <c r="T441" s="20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4" t="s">
        <v>256</v>
      </c>
      <c r="AT441" s="204" t="s">
        <v>155</v>
      </c>
      <c r="AU441" s="204" t="s">
        <v>78</v>
      </c>
      <c r="AY441" s="18" t="s">
        <v>153</v>
      </c>
      <c r="BE441" s="205">
        <f>IF(N441="základní",J441,0)</f>
        <v>0</v>
      </c>
      <c r="BF441" s="205">
        <f>IF(N441="snížená",J441,0)</f>
        <v>0</v>
      </c>
      <c r="BG441" s="205">
        <f>IF(N441="zákl. přenesená",J441,0)</f>
        <v>0</v>
      </c>
      <c r="BH441" s="205">
        <f>IF(N441="sníž. přenesená",J441,0)</f>
        <v>0</v>
      </c>
      <c r="BI441" s="205">
        <f>IF(N441="nulová",J441,0)</f>
        <v>0</v>
      </c>
      <c r="BJ441" s="18" t="s">
        <v>76</v>
      </c>
      <c r="BK441" s="205">
        <f>ROUND(I441*H441,2)</f>
        <v>0</v>
      </c>
      <c r="BL441" s="18" t="s">
        <v>256</v>
      </c>
      <c r="BM441" s="204" t="s">
        <v>788</v>
      </c>
    </row>
    <row r="442" spans="1:65" s="13" customFormat="1" ht="11.25">
      <c r="B442" s="206"/>
      <c r="C442" s="207"/>
      <c r="D442" s="208" t="s">
        <v>162</v>
      </c>
      <c r="E442" s="209" t="s">
        <v>19</v>
      </c>
      <c r="F442" s="210" t="s">
        <v>789</v>
      </c>
      <c r="G442" s="207"/>
      <c r="H442" s="209" t="s">
        <v>19</v>
      </c>
      <c r="I442" s="211"/>
      <c r="J442" s="207"/>
      <c r="K442" s="207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162</v>
      </c>
      <c r="AU442" s="216" t="s">
        <v>78</v>
      </c>
      <c r="AV442" s="13" t="s">
        <v>76</v>
      </c>
      <c r="AW442" s="13" t="s">
        <v>30</v>
      </c>
      <c r="AX442" s="13" t="s">
        <v>68</v>
      </c>
      <c r="AY442" s="216" t="s">
        <v>153</v>
      </c>
    </row>
    <row r="443" spans="1:65" s="14" customFormat="1" ht="11.25">
      <c r="B443" s="217"/>
      <c r="C443" s="218"/>
      <c r="D443" s="208" t="s">
        <v>162</v>
      </c>
      <c r="E443" s="219" t="s">
        <v>19</v>
      </c>
      <c r="F443" s="220" t="s">
        <v>790</v>
      </c>
      <c r="G443" s="218"/>
      <c r="H443" s="221">
        <v>40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162</v>
      </c>
      <c r="AU443" s="227" t="s">
        <v>78</v>
      </c>
      <c r="AV443" s="14" t="s">
        <v>78</v>
      </c>
      <c r="AW443" s="14" t="s">
        <v>30</v>
      </c>
      <c r="AX443" s="14" t="s">
        <v>76</v>
      </c>
      <c r="AY443" s="227" t="s">
        <v>153</v>
      </c>
    </row>
    <row r="444" spans="1:65" s="2" customFormat="1" ht="21.75" customHeight="1">
      <c r="A444" s="35"/>
      <c r="B444" s="36"/>
      <c r="C444" s="239" t="s">
        <v>791</v>
      </c>
      <c r="D444" s="239" t="s">
        <v>296</v>
      </c>
      <c r="E444" s="240" t="s">
        <v>792</v>
      </c>
      <c r="F444" s="241" t="s">
        <v>793</v>
      </c>
      <c r="G444" s="242" t="s">
        <v>787</v>
      </c>
      <c r="H444" s="243">
        <v>5</v>
      </c>
      <c r="I444" s="244"/>
      <c r="J444" s="245">
        <f>ROUND(I444*H444,2)</f>
        <v>0</v>
      </c>
      <c r="K444" s="241" t="s">
        <v>19</v>
      </c>
      <c r="L444" s="246"/>
      <c r="M444" s="247" t="s">
        <v>19</v>
      </c>
      <c r="N444" s="248" t="s">
        <v>39</v>
      </c>
      <c r="O444" s="65"/>
      <c r="P444" s="202">
        <f>O444*H444</f>
        <v>0</v>
      </c>
      <c r="Q444" s="202">
        <v>1.6000000000000001E-4</v>
      </c>
      <c r="R444" s="202">
        <f>Q444*H444</f>
        <v>8.0000000000000004E-4</v>
      </c>
      <c r="S444" s="202">
        <v>0</v>
      </c>
      <c r="T444" s="20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4" t="s">
        <v>340</v>
      </c>
      <c r="AT444" s="204" t="s">
        <v>296</v>
      </c>
      <c r="AU444" s="204" t="s">
        <v>78</v>
      </c>
      <c r="AY444" s="18" t="s">
        <v>153</v>
      </c>
      <c r="BE444" s="205">
        <f>IF(N444="základní",J444,0)</f>
        <v>0</v>
      </c>
      <c r="BF444" s="205">
        <f>IF(N444="snížená",J444,0)</f>
        <v>0</v>
      </c>
      <c r="BG444" s="205">
        <f>IF(N444="zákl. přenesená",J444,0)</f>
        <v>0</v>
      </c>
      <c r="BH444" s="205">
        <f>IF(N444="sníž. přenesená",J444,0)</f>
        <v>0</v>
      </c>
      <c r="BI444" s="205">
        <f>IF(N444="nulová",J444,0)</f>
        <v>0</v>
      </c>
      <c r="BJ444" s="18" t="s">
        <v>76</v>
      </c>
      <c r="BK444" s="205">
        <f>ROUND(I444*H444,2)</f>
        <v>0</v>
      </c>
      <c r="BL444" s="18" t="s">
        <v>256</v>
      </c>
      <c r="BM444" s="204" t="s">
        <v>794</v>
      </c>
    </row>
    <row r="445" spans="1:65" s="2" customFormat="1" ht="21.75" customHeight="1">
      <c r="A445" s="35"/>
      <c r="B445" s="36"/>
      <c r="C445" s="193" t="s">
        <v>795</v>
      </c>
      <c r="D445" s="193" t="s">
        <v>155</v>
      </c>
      <c r="E445" s="194" t="s">
        <v>796</v>
      </c>
      <c r="F445" s="195" t="s">
        <v>797</v>
      </c>
      <c r="G445" s="196" t="s">
        <v>158</v>
      </c>
      <c r="H445" s="197">
        <v>24</v>
      </c>
      <c r="I445" s="198"/>
      <c r="J445" s="199">
        <f>ROUND(I445*H445,2)</f>
        <v>0</v>
      </c>
      <c r="K445" s="195" t="s">
        <v>19</v>
      </c>
      <c r="L445" s="40"/>
      <c r="M445" s="200" t="s">
        <v>19</v>
      </c>
      <c r="N445" s="201" t="s">
        <v>39</v>
      </c>
      <c r="O445" s="65"/>
      <c r="P445" s="202">
        <f>O445*H445</f>
        <v>0</v>
      </c>
      <c r="Q445" s="202">
        <v>1.6000000000000001E-4</v>
      </c>
      <c r="R445" s="202">
        <f>Q445*H445</f>
        <v>3.8400000000000005E-3</v>
      </c>
      <c r="S445" s="202">
        <v>0</v>
      </c>
      <c r="T445" s="20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4" t="s">
        <v>256</v>
      </c>
      <c r="AT445" s="204" t="s">
        <v>155</v>
      </c>
      <c r="AU445" s="204" t="s">
        <v>78</v>
      </c>
      <c r="AY445" s="18" t="s">
        <v>153</v>
      </c>
      <c r="BE445" s="205">
        <f>IF(N445="základní",J445,0)</f>
        <v>0</v>
      </c>
      <c r="BF445" s="205">
        <f>IF(N445="snížená",J445,0)</f>
        <v>0</v>
      </c>
      <c r="BG445" s="205">
        <f>IF(N445="zákl. přenesená",J445,0)</f>
        <v>0</v>
      </c>
      <c r="BH445" s="205">
        <f>IF(N445="sníž. přenesená",J445,0)</f>
        <v>0</v>
      </c>
      <c r="BI445" s="205">
        <f>IF(N445="nulová",J445,0)</f>
        <v>0</v>
      </c>
      <c r="BJ445" s="18" t="s">
        <v>76</v>
      </c>
      <c r="BK445" s="205">
        <f>ROUND(I445*H445,2)</f>
        <v>0</v>
      </c>
      <c r="BL445" s="18" t="s">
        <v>256</v>
      </c>
      <c r="BM445" s="204" t="s">
        <v>798</v>
      </c>
    </row>
    <row r="446" spans="1:65" s="13" customFormat="1" ht="11.25">
      <c r="B446" s="206"/>
      <c r="C446" s="207"/>
      <c r="D446" s="208" t="s">
        <v>162</v>
      </c>
      <c r="E446" s="209" t="s">
        <v>19</v>
      </c>
      <c r="F446" s="210" t="s">
        <v>163</v>
      </c>
      <c r="G446" s="207"/>
      <c r="H446" s="209" t="s">
        <v>19</v>
      </c>
      <c r="I446" s="211"/>
      <c r="J446" s="207"/>
      <c r="K446" s="207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162</v>
      </c>
      <c r="AU446" s="216" t="s">
        <v>78</v>
      </c>
      <c r="AV446" s="13" t="s">
        <v>76</v>
      </c>
      <c r="AW446" s="13" t="s">
        <v>30</v>
      </c>
      <c r="AX446" s="13" t="s">
        <v>68</v>
      </c>
      <c r="AY446" s="216" t="s">
        <v>153</v>
      </c>
    </row>
    <row r="447" spans="1:65" s="14" customFormat="1" ht="11.25">
      <c r="B447" s="217"/>
      <c r="C447" s="218"/>
      <c r="D447" s="208" t="s">
        <v>162</v>
      </c>
      <c r="E447" s="219" t="s">
        <v>19</v>
      </c>
      <c r="F447" s="220" t="s">
        <v>799</v>
      </c>
      <c r="G447" s="218"/>
      <c r="H447" s="221">
        <v>24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162</v>
      </c>
      <c r="AU447" s="227" t="s">
        <v>78</v>
      </c>
      <c r="AV447" s="14" t="s">
        <v>78</v>
      </c>
      <c r="AW447" s="14" t="s">
        <v>30</v>
      </c>
      <c r="AX447" s="14" t="s">
        <v>76</v>
      </c>
      <c r="AY447" s="227" t="s">
        <v>153</v>
      </c>
    </row>
    <row r="448" spans="1:65" s="2" customFormat="1" ht="16.5" customHeight="1">
      <c r="A448" s="35"/>
      <c r="B448" s="36"/>
      <c r="C448" s="193" t="s">
        <v>800</v>
      </c>
      <c r="D448" s="193" t="s">
        <v>155</v>
      </c>
      <c r="E448" s="194" t="s">
        <v>801</v>
      </c>
      <c r="F448" s="195" t="s">
        <v>802</v>
      </c>
      <c r="G448" s="196" t="s">
        <v>787</v>
      </c>
      <c r="H448" s="197">
        <v>17.8</v>
      </c>
      <c r="I448" s="198"/>
      <c r="J448" s="199">
        <f>ROUND(I448*H448,2)</f>
        <v>0</v>
      </c>
      <c r="K448" s="195" t="s">
        <v>19</v>
      </c>
      <c r="L448" s="40"/>
      <c r="M448" s="200" t="s">
        <v>19</v>
      </c>
      <c r="N448" s="201" t="s">
        <v>39</v>
      </c>
      <c r="O448" s="65"/>
      <c r="P448" s="202">
        <f>O448*H448</f>
        <v>0</v>
      </c>
      <c r="Q448" s="202">
        <v>1.6000000000000001E-4</v>
      </c>
      <c r="R448" s="202">
        <f>Q448*H448</f>
        <v>2.8480000000000003E-3</v>
      </c>
      <c r="S448" s="202">
        <v>0</v>
      </c>
      <c r="T448" s="20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4" t="s">
        <v>256</v>
      </c>
      <c r="AT448" s="204" t="s">
        <v>155</v>
      </c>
      <c r="AU448" s="204" t="s">
        <v>78</v>
      </c>
      <c r="AY448" s="18" t="s">
        <v>153</v>
      </c>
      <c r="BE448" s="205">
        <f>IF(N448="základní",J448,0)</f>
        <v>0</v>
      </c>
      <c r="BF448" s="205">
        <f>IF(N448="snížená",J448,0)</f>
        <v>0</v>
      </c>
      <c r="BG448" s="205">
        <f>IF(N448="zákl. přenesená",J448,0)</f>
        <v>0</v>
      </c>
      <c r="BH448" s="205">
        <f>IF(N448="sníž. přenesená",J448,0)</f>
        <v>0</v>
      </c>
      <c r="BI448" s="205">
        <f>IF(N448="nulová",J448,0)</f>
        <v>0</v>
      </c>
      <c r="BJ448" s="18" t="s">
        <v>76</v>
      </c>
      <c r="BK448" s="205">
        <f>ROUND(I448*H448,2)</f>
        <v>0</v>
      </c>
      <c r="BL448" s="18" t="s">
        <v>256</v>
      </c>
      <c r="BM448" s="204" t="s">
        <v>803</v>
      </c>
    </row>
    <row r="449" spans="1:65" s="13" customFormat="1" ht="11.25">
      <c r="B449" s="206"/>
      <c r="C449" s="207"/>
      <c r="D449" s="208" t="s">
        <v>162</v>
      </c>
      <c r="E449" s="209" t="s">
        <v>19</v>
      </c>
      <c r="F449" s="210" t="s">
        <v>804</v>
      </c>
      <c r="G449" s="207"/>
      <c r="H449" s="209" t="s">
        <v>19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162</v>
      </c>
      <c r="AU449" s="216" t="s">
        <v>78</v>
      </c>
      <c r="AV449" s="13" t="s">
        <v>76</v>
      </c>
      <c r="AW449" s="13" t="s">
        <v>30</v>
      </c>
      <c r="AX449" s="13" t="s">
        <v>68</v>
      </c>
      <c r="AY449" s="216" t="s">
        <v>153</v>
      </c>
    </row>
    <row r="450" spans="1:65" s="14" customFormat="1" ht="11.25">
      <c r="B450" s="217"/>
      <c r="C450" s="218"/>
      <c r="D450" s="208" t="s">
        <v>162</v>
      </c>
      <c r="E450" s="219" t="s">
        <v>19</v>
      </c>
      <c r="F450" s="220" t="s">
        <v>805</v>
      </c>
      <c r="G450" s="218"/>
      <c r="H450" s="221">
        <v>17.8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162</v>
      </c>
      <c r="AU450" s="227" t="s">
        <v>78</v>
      </c>
      <c r="AV450" s="14" t="s">
        <v>78</v>
      </c>
      <c r="AW450" s="14" t="s">
        <v>30</v>
      </c>
      <c r="AX450" s="14" t="s">
        <v>76</v>
      </c>
      <c r="AY450" s="227" t="s">
        <v>153</v>
      </c>
    </row>
    <row r="451" spans="1:65" s="2" customFormat="1" ht="33" customHeight="1">
      <c r="A451" s="35"/>
      <c r="B451" s="36"/>
      <c r="C451" s="193" t="s">
        <v>806</v>
      </c>
      <c r="D451" s="193" t="s">
        <v>155</v>
      </c>
      <c r="E451" s="194" t="s">
        <v>807</v>
      </c>
      <c r="F451" s="195" t="s">
        <v>808</v>
      </c>
      <c r="G451" s="196" t="s">
        <v>787</v>
      </c>
      <c r="H451" s="197">
        <v>118</v>
      </c>
      <c r="I451" s="198"/>
      <c r="J451" s="199">
        <f>ROUND(I451*H451,2)</f>
        <v>0</v>
      </c>
      <c r="K451" s="195" t="s">
        <v>19</v>
      </c>
      <c r="L451" s="40"/>
      <c r="M451" s="200" t="s">
        <v>19</v>
      </c>
      <c r="N451" s="201" t="s">
        <v>39</v>
      </c>
      <c r="O451" s="65"/>
      <c r="P451" s="202">
        <f>O451*H451</f>
        <v>0</v>
      </c>
      <c r="Q451" s="202">
        <v>1.6000000000000001E-4</v>
      </c>
      <c r="R451" s="202">
        <f>Q451*H451</f>
        <v>1.8880000000000001E-2</v>
      </c>
      <c r="S451" s="202">
        <v>0</v>
      </c>
      <c r="T451" s="20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4" t="s">
        <v>256</v>
      </c>
      <c r="AT451" s="204" t="s">
        <v>155</v>
      </c>
      <c r="AU451" s="204" t="s">
        <v>78</v>
      </c>
      <c r="AY451" s="18" t="s">
        <v>153</v>
      </c>
      <c r="BE451" s="205">
        <f>IF(N451="základní",J451,0)</f>
        <v>0</v>
      </c>
      <c r="BF451" s="205">
        <f>IF(N451="snížená",J451,0)</f>
        <v>0</v>
      </c>
      <c r="BG451" s="205">
        <f>IF(N451="zákl. přenesená",J451,0)</f>
        <v>0</v>
      </c>
      <c r="BH451" s="205">
        <f>IF(N451="sníž. přenesená",J451,0)</f>
        <v>0</v>
      </c>
      <c r="BI451" s="205">
        <f>IF(N451="nulová",J451,0)</f>
        <v>0</v>
      </c>
      <c r="BJ451" s="18" t="s">
        <v>76</v>
      </c>
      <c r="BK451" s="205">
        <f>ROUND(I451*H451,2)</f>
        <v>0</v>
      </c>
      <c r="BL451" s="18" t="s">
        <v>256</v>
      </c>
      <c r="BM451" s="204" t="s">
        <v>809</v>
      </c>
    </row>
    <row r="452" spans="1:65" s="2" customFormat="1" ht="21.75" customHeight="1">
      <c r="A452" s="35"/>
      <c r="B452" s="36"/>
      <c r="C452" s="193" t="s">
        <v>810</v>
      </c>
      <c r="D452" s="193" t="s">
        <v>155</v>
      </c>
      <c r="E452" s="194" t="s">
        <v>811</v>
      </c>
      <c r="F452" s="195" t="s">
        <v>812</v>
      </c>
      <c r="G452" s="196" t="s">
        <v>787</v>
      </c>
      <c r="H452" s="197">
        <v>118</v>
      </c>
      <c r="I452" s="198"/>
      <c r="J452" s="199">
        <f>ROUND(I452*H452,2)</f>
        <v>0</v>
      </c>
      <c r="K452" s="195" t="s">
        <v>19</v>
      </c>
      <c r="L452" s="40"/>
      <c r="M452" s="200" t="s">
        <v>19</v>
      </c>
      <c r="N452" s="201" t="s">
        <v>39</v>
      </c>
      <c r="O452" s="65"/>
      <c r="P452" s="202">
        <f>O452*H452</f>
        <v>0</v>
      </c>
      <c r="Q452" s="202">
        <v>1.6000000000000001E-4</v>
      </c>
      <c r="R452" s="202">
        <f>Q452*H452</f>
        <v>1.8880000000000001E-2</v>
      </c>
      <c r="S452" s="202">
        <v>0</v>
      </c>
      <c r="T452" s="20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4" t="s">
        <v>256</v>
      </c>
      <c r="AT452" s="204" t="s">
        <v>155</v>
      </c>
      <c r="AU452" s="204" t="s">
        <v>78</v>
      </c>
      <c r="AY452" s="18" t="s">
        <v>153</v>
      </c>
      <c r="BE452" s="205">
        <f>IF(N452="základní",J452,0)</f>
        <v>0</v>
      </c>
      <c r="BF452" s="205">
        <f>IF(N452="snížená",J452,0)</f>
        <v>0</v>
      </c>
      <c r="BG452" s="205">
        <f>IF(N452="zákl. přenesená",J452,0)</f>
        <v>0</v>
      </c>
      <c r="BH452" s="205">
        <f>IF(N452="sníž. přenesená",J452,0)</f>
        <v>0</v>
      </c>
      <c r="BI452" s="205">
        <f>IF(N452="nulová",J452,0)</f>
        <v>0</v>
      </c>
      <c r="BJ452" s="18" t="s">
        <v>76</v>
      </c>
      <c r="BK452" s="205">
        <f>ROUND(I452*H452,2)</f>
        <v>0</v>
      </c>
      <c r="BL452" s="18" t="s">
        <v>256</v>
      </c>
      <c r="BM452" s="204" t="s">
        <v>813</v>
      </c>
    </row>
    <row r="453" spans="1:65" s="2" customFormat="1" ht="16.5" customHeight="1">
      <c r="A453" s="35"/>
      <c r="B453" s="36"/>
      <c r="C453" s="239" t="s">
        <v>814</v>
      </c>
      <c r="D453" s="239" t="s">
        <v>296</v>
      </c>
      <c r="E453" s="240" t="s">
        <v>815</v>
      </c>
      <c r="F453" s="241" t="s">
        <v>816</v>
      </c>
      <c r="G453" s="242" t="s">
        <v>158</v>
      </c>
      <c r="H453" s="243">
        <v>8</v>
      </c>
      <c r="I453" s="244"/>
      <c r="J453" s="245">
        <f>ROUND(I453*H453,2)</f>
        <v>0</v>
      </c>
      <c r="K453" s="241" t="s">
        <v>19</v>
      </c>
      <c r="L453" s="246"/>
      <c r="M453" s="247" t="s">
        <v>19</v>
      </c>
      <c r="N453" s="248" t="s">
        <v>39</v>
      </c>
      <c r="O453" s="65"/>
      <c r="P453" s="202">
        <f>O453*H453</f>
        <v>0</v>
      </c>
      <c r="Q453" s="202">
        <v>1.6000000000000001E-4</v>
      </c>
      <c r="R453" s="202">
        <f>Q453*H453</f>
        <v>1.2800000000000001E-3</v>
      </c>
      <c r="S453" s="202">
        <v>0</v>
      </c>
      <c r="T453" s="203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4" t="s">
        <v>340</v>
      </c>
      <c r="AT453" s="204" t="s">
        <v>296</v>
      </c>
      <c r="AU453" s="204" t="s">
        <v>78</v>
      </c>
      <c r="AY453" s="18" t="s">
        <v>153</v>
      </c>
      <c r="BE453" s="205">
        <f>IF(N453="základní",J453,0)</f>
        <v>0</v>
      </c>
      <c r="BF453" s="205">
        <f>IF(N453="snížená",J453,0)</f>
        <v>0</v>
      </c>
      <c r="BG453" s="205">
        <f>IF(N453="zákl. přenesená",J453,0)</f>
        <v>0</v>
      </c>
      <c r="BH453" s="205">
        <f>IF(N453="sníž. přenesená",J453,0)</f>
        <v>0</v>
      </c>
      <c r="BI453" s="205">
        <f>IF(N453="nulová",J453,0)</f>
        <v>0</v>
      </c>
      <c r="BJ453" s="18" t="s">
        <v>76</v>
      </c>
      <c r="BK453" s="205">
        <f>ROUND(I453*H453,2)</f>
        <v>0</v>
      </c>
      <c r="BL453" s="18" t="s">
        <v>256</v>
      </c>
      <c r="BM453" s="204" t="s">
        <v>817</v>
      </c>
    </row>
    <row r="454" spans="1:65" s="2" customFormat="1" ht="44.25" customHeight="1">
      <c r="A454" s="35"/>
      <c r="B454" s="36"/>
      <c r="C454" s="193" t="s">
        <v>818</v>
      </c>
      <c r="D454" s="193" t="s">
        <v>155</v>
      </c>
      <c r="E454" s="194" t="s">
        <v>819</v>
      </c>
      <c r="F454" s="195" t="s">
        <v>820</v>
      </c>
      <c r="G454" s="196" t="s">
        <v>432</v>
      </c>
      <c r="H454" s="197">
        <v>4.8</v>
      </c>
      <c r="I454" s="198"/>
      <c r="J454" s="199">
        <f>ROUND(I454*H454,2)</f>
        <v>0</v>
      </c>
      <c r="K454" s="195" t="s">
        <v>159</v>
      </c>
      <c r="L454" s="40"/>
      <c r="M454" s="200" t="s">
        <v>19</v>
      </c>
      <c r="N454" s="201" t="s">
        <v>39</v>
      </c>
      <c r="O454" s="65"/>
      <c r="P454" s="202">
        <f>O454*H454</f>
        <v>0</v>
      </c>
      <c r="Q454" s="202">
        <v>0</v>
      </c>
      <c r="R454" s="202">
        <f>Q454*H454</f>
        <v>0</v>
      </c>
      <c r="S454" s="202">
        <v>0</v>
      </c>
      <c r="T454" s="20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4" t="s">
        <v>256</v>
      </c>
      <c r="AT454" s="204" t="s">
        <v>155</v>
      </c>
      <c r="AU454" s="204" t="s">
        <v>78</v>
      </c>
      <c r="AY454" s="18" t="s">
        <v>153</v>
      </c>
      <c r="BE454" s="205">
        <f>IF(N454="základní",J454,0)</f>
        <v>0</v>
      </c>
      <c r="BF454" s="205">
        <f>IF(N454="snížená",J454,0)</f>
        <v>0</v>
      </c>
      <c r="BG454" s="205">
        <f>IF(N454="zákl. přenesená",J454,0)</f>
        <v>0</v>
      </c>
      <c r="BH454" s="205">
        <f>IF(N454="sníž. přenesená",J454,0)</f>
        <v>0</v>
      </c>
      <c r="BI454" s="205">
        <f>IF(N454="nulová",J454,0)</f>
        <v>0</v>
      </c>
      <c r="BJ454" s="18" t="s">
        <v>76</v>
      </c>
      <c r="BK454" s="205">
        <f>ROUND(I454*H454,2)</f>
        <v>0</v>
      </c>
      <c r="BL454" s="18" t="s">
        <v>256</v>
      </c>
      <c r="BM454" s="204" t="s">
        <v>821</v>
      </c>
    </row>
    <row r="455" spans="1:65" s="2" customFormat="1" ht="44.25" customHeight="1">
      <c r="A455" s="35"/>
      <c r="B455" s="36"/>
      <c r="C455" s="193" t="s">
        <v>822</v>
      </c>
      <c r="D455" s="193" t="s">
        <v>155</v>
      </c>
      <c r="E455" s="194" t="s">
        <v>823</v>
      </c>
      <c r="F455" s="195" t="s">
        <v>824</v>
      </c>
      <c r="G455" s="196" t="s">
        <v>432</v>
      </c>
      <c r="H455" s="197">
        <v>4.8</v>
      </c>
      <c r="I455" s="198"/>
      <c r="J455" s="199">
        <f>ROUND(I455*H455,2)</f>
        <v>0</v>
      </c>
      <c r="K455" s="195" t="s">
        <v>159</v>
      </c>
      <c r="L455" s="40"/>
      <c r="M455" s="200" t="s">
        <v>19</v>
      </c>
      <c r="N455" s="201" t="s">
        <v>39</v>
      </c>
      <c r="O455" s="65"/>
      <c r="P455" s="202">
        <f>O455*H455</f>
        <v>0</v>
      </c>
      <c r="Q455" s="202">
        <v>0</v>
      </c>
      <c r="R455" s="202">
        <f>Q455*H455</f>
        <v>0</v>
      </c>
      <c r="S455" s="202">
        <v>0</v>
      </c>
      <c r="T455" s="20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4" t="s">
        <v>256</v>
      </c>
      <c r="AT455" s="204" t="s">
        <v>155</v>
      </c>
      <c r="AU455" s="204" t="s">
        <v>78</v>
      </c>
      <c r="AY455" s="18" t="s">
        <v>153</v>
      </c>
      <c r="BE455" s="205">
        <f>IF(N455="základní",J455,0)</f>
        <v>0</v>
      </c>
      <c r="BF455" s="205">
        <f>IF(N455="snížená",J455,0)</f>
        <v>0</v>
      </c>
      <c r="BG455" s="205">
        <f>IF(N455="zákl. přenesená",J455,0)</f>
        <v>0</v>
      </c>
      <c r="BH455" s="205">
        <f>IF(N455="sníž. přenesená",J455,0)</f>
        <v>0</v>
      </c>
      <c r="BI455" s="205">
        <f>IF(N455="nulová",J455,0)</f>
        <v>0</v>
      </c>
      <c r="BJ455" s="18" t="s">
        <v>76</v>
      </c>
      <c r="BK455" s="205">
        <f>ROUND(I455*H455,2)</f>
        <v>0</v>
      </c>
      <c r="BL455" s="18" t="s">
        <v>256</v>
      </c>
      <c r="BM455" s="204" t="s">
        <v>825</v>
      </c>
    </row>
    <row r="456" spans="1:65" s="12" customFormat="1" ht="22.9" customHeight="1">
      <c r="B456" s="177"/>
      <c r="C456" s="178"/>
      <c r="D456" s="179" t="s">
        <v>67</v>
      </c>
      <c r="E456" s="191" t="s">
        <v>826</v>
      </c>
      <c r="F456" s="191" t="s">
        <v>827</v>
      </c>
      <c r="G456" s="178"/>
      <c r="H456" s="178"/>
      <c r="I456" s="181"/>
      <c r="J456" s="192">
        <f>BK456</f>
        <v>0</v>
      </c>
      <c r="K456" s="178"/>
      <c r="L456" s="183"/>
      <c r="M456" s="184"/>
      <c r="N456" s="185"/>
      <c r="O456" s="185"/>
      <c r="P456" s="186">
        <f>SUM(P457:P462)</f>
        <v>0</v>
      </c>
      <c r="Q456" s="185"/>
      <c r="R456" s="186">
        <f>SUM(R457:R462)</f>
        <v>3.0510000000000003E-3</v>
      </c>
      <c r="S456" s="185"/>
      <c r="T456" s="187">
        <f>SUM(T457:T462)</f>
        <v>0</v>
      </c>
      <c r="AR456" s="188" t="s">
        <v>78</v>
      </c>
      <c r="AT456" s="189" t="s">
        <v>67</v>
      </c>
      <c r="AU456" s="189" t="s">
        <v>76</v>
      </c>
      <c r="AY456" s="188" t="s">
        <v>153</v>
      </c>
      <c r="BK456" s="190">
        <f>SUM(BK457:BK462)</f>
        <v>0</v>
      </c>
    </row>
    <row r="457" spans="1:65" s="2" customFormat="1" ht="21.75" customHeight="1">
      <c r="A457" s="35"/>
      <c r="B457" s="36"/>
      <c r="C457" s="193" t="s">
        <v>828</v>
      </c>
      <c r="D457" s="193" t="s">
        <v>155</v>
      </c>
      <c r="E457" s="194" t="s">
        <v>829</v>
      </c>
      <c r="F457" s="195" t="s">
        <v>830</v>
      </c>
      <c r="G457" s="196" t="s">
        <v>158</v>
      </c>
      <c r="H457" s="197">
        <v>22.6</v>
      </c>
      <c r="I457" s="198"/>
      <c r="J457" s="199">
        <f>ROUND(I457*H457,2)</f>
        <v>0</v>
      </c>
      <c r="K457" s="195" t="s">
        <v>159</v>
      </c>
      <c r="L457" s="40"/>
      <c r="M457" s="200" t="s">
        <v>19</v>
      </c>
      <c r="N457" s="201" t="s">
        <v>39</v>
      </c>
      <c r="O457" s="65"/>
      <c r="P457" s="202">
        <f>O457*H457</f>
        <v>0</v>
      </c>
      <c r="Q457" s="202">
        <v>1.35E-4</v>
      </c>
      <c r="R457" s="202">
        <f>Q457*H457</f>
        <v>3.0510000000000003E-3</v>
      </c>
      <c r="S457" s="202">
        <v>0</v>
      </c>
      <c r="T457" s="203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4" t="s">
        <v>256</v>
      </c>
      <c r="AT457" s="204" t="s">
        <v>155</v>
      </c>
      <c r="AU457" s="204" t="s">
        <v>78</v>
      </c>
      <c r="AY457" s="18" t="s">
        <v>153</v>
      </c>
      <c r="BE457" s="205">
        <f>IF(N457="základní",J457,0)</f>
        <v>0</v>
      </c>
      <c r="BF457" s="205">
        <f>IF(N457="snížená",J457,0)</f>
        <v>0</v>
      </c>
      <c r="BG457" s="205">
        <f>IF(N457="zákl. přenesená",J457,0)</f>
        <v>0</v>
      </c>
      <c r="BH457" s="205">
        <f>IF(N457="sníž. přenesená",J457,0)</f>
        <v>0</v>
      </c>
      <c r="BI457" s="205">
        <f>IF(N457="nulová",J457,0)</f>
        <v>0</v>
      </c>
      <c r="BJ457" s="18" t="s">
        <v>76</v>
      </c>
      <c r="BK457" s="205">
        <f>ROUND(I457*H457,2)</f>
        <v>0</v>
      </c>
      <c r="BL457" s="18" t="s">
        <v>256</v>
      </c>
      <c r="BM457" s="204" t="s">
        <v>831</v>
      </c>
    </row>
    <row r="458" spans="1:65" s="13" customFormat="1" ht="11.25">
      <c r="B458" s="206"/>
      <c r="C458" s="207"/>
      <c r="D458" s="208" t="s">
        <v>162</v>
      </c>
      <c r="E458" s="209" t="s">
        <v>19</v>
      </c>
      <c r="F458" s="210" t="s">
        <v>832</v>
      </c>
      <c r="G458" s="207"/>
      <c r="H458" s="209" t="s">
        <v>19</v>
      </c>
      <c r="I458" s="211"/>
      <c r="J458" s="207"/>
      <c r="K458" s="207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162</v>
      </c>
      <c r="AU458" s="216" t="s">
        <v>78</v>
      </c>
      <c r="AV458" s="13" t="s">
        <v>76</v>
      </c>
      <c r="AW458" s="13" t="s">
        <v>30</v>
      </c>
      <c r="AX458" s="13" t="s">
        <v>68</v>
      </c>
      <c r="AY458" s="216" t="s">
        <v>153</v>
      </c>
    </row>
    <row r="459" spans="1:65" s="14" customFormat="1" ht="11.25">
      <c r="B459" s="217"/>
      <c r="C459" s="218"/>
      <c r="D459" s="208" t="s">
        <v>162</v>
      </c>
      <c r="E459" s="219" t="s">
        <v>19</v>
      </c>
      <c r="F459" s="220" t="s">
        <v>833</v>
      </c>
      <c r="G459" s="218"/>
      <c r="H459" s="221">
        <v>5.6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162</v>
      </c>
      <c r="AU459" s="227" t="s">
        <v>78</v>
      </c>
      <c r="AV459" s="14" t="s">
        <v>78</v>
      </c>
      <c r="AW459" s="14" t="s">
        <v>30</v>
      </c>
      <c r="AX459" s="14" t="s">
        <v>68</v>
      </c>
      <c r="AY459" s="227" t="s">
        <v>153</v>
      </c>
    </row>
    <row r="460" spans="1:65" s="13" customFormat="1" ht="11.25">
      <c r="B460" s="206"/>
      <c r="C460" s="207"/>
      <c r="D460" s="208" t="s">
        <v>162</v>
      </c>
      <c r="E460" s="209" t="s">
        <v>19</v>
      </c>
      <c r="F460" s="210" t="s">
        <v>834</v>
      </c>
      <c r="G460" s="207"/>
      <c r="H460" s="209" t="s">
        <v>19</v>
      </c>
      <c r="I460" s="211"/>
      <c r="J460" s="207"/>
      <c r="K460" s="207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162</v>
      </c>
      <c r="AU460" s="216" t="s">
        <v>78</v>
      </c>
      <c r="AV460" s="13" t="s">
        <v>76</v>
      </c>
      <c r="AW460" s="13" t="s">
        <v>30</v>
      </c>
      <c r="AX460" s="13" t="s">
        <v>68</v>
      </c>
      <c r="AY460" s="216" t="s">
        <v>153</v>
      </c>
    </row>
    <row r="461" spans="1:65" s="14" customFormat="1" ht="11.25">
      <c r="B461" s="217"/>
      <c r="C461" s="218"/>
      <c r="D461" s="208" t="s">
        <v>162</v>
      </c>
      <c r="E461" s="219" t="s">
        <v>19</v>
      </c>
      <c r="F461" s="220" t="s">
        <v>835</v>
      </c>
      <c r="G461" s="218"/>
      <c r="H461" s="221">
        <v>17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162</v>
      </c>
      <c r="AU461" s="227" t="s">
        <v>78</v>
      </c>
      <c r="AV461" s="14" t="s">
        <v>78</v>
      </c>
      <c r="AW461" s="14" t="s">
        <v>30</v>
      </c>
      <c r="AX461" s="14" t="s">
        <v>68</v>
      </c>
      <c r="AY461" s="227" t="s">
        <v>153</v>
      </c>
    </row>
    <row r="462" spans="1:65" s="15" customFormat="1" ht="11.25">
      <c r="B462" s="228"/>
      <c r="C462" s="229"/>
      <c r="D462" s="208" t="s">
        <v>162</v>
      </c>
      <c r="E462" s="230" t="s">
        <v>19</v>
      </c>
      <c r="F462" s="231" t="s">
        <v>174</v>
      </c>
      <c r="G462" s="229"/>
      <c r="H462" s="232">
        <v>22.6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162</v>
      </c>
      <c r="AU462" s="238" t="s">
        <v>78</v>
      </c>
      <c r="AV462" s="15" t="s">
        <v>160</v>
      </c>
      <c r="AW462" s="15" t="s">
        <v>30</v>
      </c>
      <c r="AX462" s="15" t="s">
        <v>76</v>
      </c>
      <c r="AY462" s="238" t="s">
        <v>153</v>
      </c>
    </row>
    <row r="463" spans="1:65" s="12" customFormat="1" ht="22.9" customHeight="1">
      <c r="B463" s="177"/>
      <c r="C463" s="178"/>
      <c r="D463" s="179" t="s">
        <v>67</v>
      </c>
      <c r="E463" s="191" t="s">
        <v>836</v>
      </c>
      <c r="F463" s="191" t="s">
        <v>837</v>
      </c>
      <c r="G463" s="178"/>
      <c r="H463" s="178"/>
      <c r="I463" s="181"/>
      <c r="J463" s="192">
        <f>BK463</f>
        <v>0</v>
      </c>
      <c r="K463" s="178"/>
      <c r="L463" s="183"/>
      <c r="M463" s="184"/>
      <c r="N463" s="185"/>
      <c r="O463" s="185"/>
      <c r="P463" s="186">
        <f>SUM(P464:P527)</f>
        <v>0</v>
      </c>
      <c r="Q463" s="185"/>
      <c r="R463" s="186">
        <f>SUM(R464:R527)</f>
        <v>0.68229214636000002</v>
      </c>
      <c r="S463" s="185"/>
      <c r="T463" s="187">
        <f>SUM(T464:T527)</f>
        <v>0.10394378</v>
      </c>
      <c r="AR463" s="188" t="s">
        <v>78</v>
      </c>
      <c r="AT463" s="189" t="s">
        <v>67</v>
      </c>
      <c r="AU463" s="189" t="s">
        <v>76</v>
      </c>
      <c r="AY463" s="188" t="s">
        <v>153</v>
      </c>
      <c r="BK463" s="190">
        <f>SUM(BK464:BK527)</f>
        <v>0</v>
      </c>
    </row>
    <row r="464" spans="1:65" s="2" customFormat="1" ht="21.75" customHeight="1">
      <c r="A464" s="35"/>
      <c r="B464" s="36"/>
      <c r="C464" s="193" t="s">
        <v>838</v>
      </c>
      <c r="D464" s="193" t="s">
        <v>155</v>
      </c>
      <c r="E464" s="194" t="s">
        <v>839</v>
      </c>
      <c r="F464" s="195" t="s">
        <v>840</v>
      </c>
      <c r="G464" s="196" t="s">
        <v>158</v>
      </c>
      <c r="H464" s="197">
        <v>195.483</v>
      </c>
      <c r="I464" s="198"/>
      <c r="J464" s="199">
        <f>ROUND(I464*H464,2)</f>
        <v>0</v>
      </c>
      <c r="K464" s="195" t="s">
        <v>159</v>
      </c>
      <c r="L464" s="40"/>
      <c r="M464" s="200" t="s">
        <v>19</v>
      </c>
      <c r="N464" s="201" t="s">
        <v>39</v>
      </c>
      <c r="O464" s="65"/>
      <c r="P464" s="202">
        <f>O464*H464</f>
        <v>0</v>
      </c>
      <c r="Q464" s="202">
        <v>0</v>
      </c>
      <c r="R464" s="202">
        <f>Q464*H464</f>
        <v>0</v>
      </c>
      <c r="S464" s="202">
        <v>0</v>
      </c>
      <c r="T464" s="20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4" t="s">
        <v>256</v>
      </c>
      <c r="AT464" s="204" t="s">
        <v>155</v>
      </c>
      <c r="AU464" s="204" t="s">
        <v>78</v>
      </c>
      <c r="AY464" s="18" t="s">
        <v>153</v>
      </c>
      <c r="BE464" s="205">
        <f>IF(N464="základní",J464,0)</f>
        <v>0</v>
      </c>
      <c r="BF464" s="205">
        <f>IF(N464="snížená",J464,0)</f>
        <v>0</v>
      </c>
      <c r="BG464" s="205">
        <f>IF(N464="zákl. přenesená",J464,0)</f>
        <v>0</v>
      </c>
      <c r="BH464" s="205">
        <f>IF(N464="sníž. přenesená",J464,0)</f>
        <v>0</v>
      </c>
      <c r="BI464" s="205">
        <f>IF(N464="nulová",J464,0)</f>
        <v>0</v>
      </c>
      <c r="BJ464" s="18" t="s">
        <v>76</v>
      </c>
      <c r="BK464" s="205">
        <f>ROUND(I464*H464,2)</f>
        <v>0</v>
      </c>
      <c r="BL464" s="18" t="s">
        <v>256</v>
      </c>
      <c r="BM464" s="204" t="s">
        <v>841</v>
      </c>
    </row>
    <row r="465" spans="1:65" s="13" customFormat="1" ht="11.25">
      <c r="B465" s="206"/>
      <c r="C465" s="207"/>
      <c r="D465" s="208" t="s">
        <v>162</v>
      </c>
      <c r="E465" s="209" t="s">
        <v>19</v>
      </c>
      <c r="F465" s="210" t="s">
        <v>842</v>
      </c>
      <c r="G465" s="207"/>
      <c r="H465" s="209" t="s">
        <v>19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162</v>
      </c>
      <c r="AU465" s="216" t="s">
        <v>78</v>
      </c>
      <c r="AV465" s="13" t="s">
        <v>76</v>
      </c>
      <c r="AW465" s="13" t="s">
        <v>30</v>
      </c>
      <c r="AX465" s="13" t="s">
        <v>68</v>
      </c>
      <c r="AY465" s="216" t="s">
        <v>153</v>
      </c>
    </row>
    <row r="466" spans="1:65" s="14" customFormat="1" ht="11.25">
      <c r="B466" s="217"/>
      <c r="C466" s="218"/>
      <c r="D466" s="208" t="s">
        <v>162</v>
      </c>
      <c r="E466" s="219" t="s">
        <v>19</v>
      </c>
      <c r="F466" s="220" t="s">
        <v>843</v>
      </c>
      <c r="G466" s="218"/>
      <c r="H466" s="221">
        <v>120.273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162</v>
      </c>
      <c r="AU466" s="227" t="s">
        <v>78</v>
      </c>
      <c r="AV466" s="14" t="s">
        <v>78</v>
      </c>
      <c r="AW466" s="14" t="s">
        <v>30</v>
      </c>
      <c r="AX466" s="14" t="s">
        <v>68</v>
      </c>
      <c r="AY466" s="227" t="s">
        <v>153</v>
      </c>
    </row>
    <row r="467" spans="1:65" s="13" customFormat="1" ht="11.25">
      <c r="B467" s="206"/>
      <c r="C467" s="207"/>
      <c r="D467" s="208" t="s">
        <v>162</v>
      </c>
      <c r="E467" s="209" t="s">
        <v>19</v>
      </c>
      <c r="F467" s="210" t="s">
        <v>844</v>
      </c>
      <c r="G467" s="207"/>
      <c r="H467" s="209" t="s">
        <v>19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162</v>
      </c>
      <c r="AU467" s="216" t="s">
        <v>78</v>
      </c>
      <c r="AV467" s="13" t="s">
        <v>76</v>
      </c>
      <c r="AW467" s="13" t="s">
        <v>30</v>
      </c>
      <c r="AX467" s="13" t="s">
        <v>68</v>
      </c>
      <c r="AY467" s="216" t="s">
        <v>153</v>
      </c>
    </row>
    <row r="468" spans="1:65" s="14" customFormat="1" ht="11.25">
      <c r="B468" s="217"/>
      <c r="C468" s="218"/>
      <c r="D468" s="208" t="s">
        <v>162</v>
      </c>
      <c r="E468" s="219" t="s">
        <v>19</v>
      </c>
      <c r="F468" s="220" t="s">
        <v>845</v>
      </c>
      <c r="G468" s="218"/>
      <c r="H468" s="221">
        <v>75.209999999999994</v>
      </c>
      <c r="I468" s="222"/>
      <c r="J468" s="218"/>
      <c r="K468" s="218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162</v>
      </c>
      <c r="AU468" s="227" t="s">
        <v>78</v>
      </c>
      <c r="AV468" s="14" t="s">
        <v>78</v>
      </c>
      <c r="AW468" s="14" t="s">
        <v>30</v>
      </c>
      <c r="AX468" s="14" t="s">
        <v>68</v>
      </c>
      <c r="AY468" s="227" t="s">
        <v>153</v>
      </c>
    </row>
    <row r="469" spans="1:65" s="15" customFormat="1" ht="11.25">
      <c r="B469" s="228"/>
      <c r="C469" s="229"/>
      <c r="D469" s="208" t="s">
        <v>162</v>
      </c>
      <c r="E469" s="230" t="s">
        <v>19</v>
      </c>
      <c r="F469" s="231" t="s">
        <v>174</v>
      </c>
      <c r="G469" s="229"/>
      <c r="H469" s="232">
        <v>195.483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AT469" s="238" t="s">
        <v>162</v>
      </c>
      <c r="AU469" s="238" t="s">
        <v>78</v>
      </c>
      <c r="AV469" s="15" t="s">
        <v>160</v>
      </c>
      <c r="AW469" s="15" t="s">
        <v>30</v>
      </c>
      <c r="AX469" s="15" t="s">
        <v>76</v>
      </c>
      <c r="AY469" s="238" t="s">
        <v>153</v>
      </c>
    </row>
    <row r="470" spans="1:65" s="2" customFormat="1" ht="21.75" customHeight="1">
      <c r="A470" s="35"/>
      <c r="B470" s="36"/>
      <c r="C470" s="193" t="s">
        <v>846</v>
      </c>
      <c r="D470" s="193" t="s">
        <v>155</v>
      </c>
      <c r="E470" s="194" t="s">
        <v>847</v>
      </c>
      <c r="F470" s="195" t="s">
        <v>848</v>
      </c>
      <c r="G470" s="196" t="s">
        <v>158</v>
      </c>
      <c r="H470" s="197">
        <v>521.43799999999999</v>
      </c>
      <c r="I470" s="198"/>
      <c r="J470" s="199">
        <f>ROUND(I470*H470,2)</f>
        <v>0</v>
      </c>
      <c r="K470" s="195" t="s">
        <v>159</v>
      </c>
      <c r="L470" s="40"/>
      <c r="M470" s="200" t="s">
        <v>19</v>
      </c>
      <c r="N470" s="201" t="s">
        <v>39</v>
      </c>
      <c r="O470" s="65"/>
      <c r="P470" s="202">
        <f>O470*H470</f>
        <v>0</v>
      </c>
      <c r="Q470" s="202">
        <v>0</v>
      </c>
      <c r="R470" s="202">
        <f>Q470*H470</f>
        <v>0</v>
      </c>
      <c r="S470" s="202">
        <v>0</v>
      </c>
      <c r="T470" s="20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4" t="s">
        <v>256</v>
      </c>
      <c r="AT470" s="204" t="s">
        <v>155</v>
      </c>
      <c r="AU470" s="204" t="s">
        <v>78</v>
      </c>
      <c r="AY470" s="18" t="s">
        <v>153</v>
      </c>
      <c r="BE470" s="205">
        <f>IF(N470="základní",J470,0)</f>
        <v>0</v>
      </c>
      <c r="BF470" s="205">
        <f>IF(N470="snížená",J470,0)</f>
        <v>0</v>
      </c>
      <c r="BG470" s="205">
        <f>IF(N470="zákl. přenesená",J470,0)</f>
        <v>0</v>
      </c>
      <c r="BH470" s="205">
        <f>IF(N470="sníž. přenesená",J470,0)</f>
        <v>0</v>
      </c>
      <c r="BI470" s="205">
        <f>IF(N470="nulová",J470,0)</f>
        <v>0</v>
      </c>
      <c r="BJ470" s="18" t="s">
        <v>76</v>
      </c>
      <c r="BK470" s="205">
        <f>ROUND(I470*H470,2)</f>
        <v>0</v>
      </c>
      <c r="BL470" s="18" t="s">
        <v>256</v>
      </c>
      <c r="BM470" s="204" t="s">
        <v>849</v>
      </c>
    </row>
    <row r="471" spans="1:65" s="13" customFormat="1" ht="11.25">
      <c r="B471" s="206"/>
      <c r="C471" s="207"/>
      <c r="D471" s="208" t="s">
        <v>162</v>
      </c>
      <c r="E471" s="209" t="s">
        <v>19</v>
      </c>
      <c r="F471" s="210" t="s">
        <v>850</v>
      </c>
      <c r="G471" s="207"/>
      <c r="H471" s="209" t="s">
        <v>19</v>
      </c>
      <c r="I471" s="211"/>
      <c r="J471" s="207"/>
      <c r="K471" s="207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162</v>
      </c>
      <c r="AU471" s="216" t="s">
        <v>78</v>
      </c>
      <c r="AV471" s="13" t="s">
        <v>76</v>
      </c>
      <c r="AW471" s="13" t="s">
        <v>30</v>
      </c>
      <c r="AX471" s="13" t="s">
        <v>68</v>
      </c>
      <c r="AY471" s="216" t="s">
        <v>153</v>
      </c>
    </row>
    <row r="472" spans="1:65" s="14" customFormat="1" ht="11.25">
      <c r="B472" s="217"/>
      <c r="C472" s="218"/>
      <c r="D472" s="208" t="s">
        <v>162</v>
      </c>
      <c r="E472" s="219" t="s">
        <v>19</v>
      </c>
      <c r="F472" s="220" t="s">
        <v>851</v>
      </c>
      <c r="G472" s="218"/>
      <c r="H472" s="221">
        <v>228.65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162</v>
      </c>
      <c r="AU472" s="227" t="s">
        <v>78</v>
      </c>
      <c r="AV472" s="14" t="s">
        <v>78</v>
      </c>
      <c r="AW472" s="14" t="s">
        <v>30</v>
      </c>
      <c r="AX472" s="14" t="s">
        <v>68</v>
      </c>
      <c r="AY472" s="227" t="s">
        <v>153</v>
      </c>
    </row>
    <row r="473" spans="1:65" s="13" customFormat="1" ht="11.25">
      <c r="B473" s="206"/>
      <c r="C473" s="207"/>
      <c r="D473" s="208" t="s">
        <v>162</v>
      </c>
      <c r="E473" s="209" t="s">
        <v>19</v>
      </c>
      <c r="F473" s="210" t="s">
        <v>852</v>
      </c>
      <c r="G473" s="207"/>
      <c r="H473" s="209" t="s">
        <v>19</v>
      </c>
      <c r="I473" s="211"/>
      <c r="J473" s="207"/>
      <c r="K473" s="207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162</v>
      </c>
      <c r="AU473" s="216" t="s">
        <v>78</v>
      </c>
      <c r="AV473" s="13" t="s">
        <v>76</v>
      </c>
      <c r="AW473" s="13" t="s">
        <v>30</v>
      </c>
      <c r="AX473" s="13" t="s">
        <v>68</v>
      </c>
      <c r="AY473" s="216" t="s">
        <v>153</v>
      </c>
    </row>
    <row r="474" spans="1:65" s="14" customFormat="1" ht="11.25">
      <c r="B474" s="217"/>
      <c r="C474" s="218"/>
      <c r="D474" s="208" t="s">
        <v>162</v>
      </c>
      <c r="E474" s="219" t="s">
        <v>19</v>
      </c>
      <c r="F474" s="220" t="s">
        <v>853</v>
      </c>
      <c r="G474" s="218"/>
      <c r="H474" s="221">
        <v>292.78800000000001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162</v>
      </c>
      <c r="AU474" s="227" t="s">
        <v>78</v>
      </c>
      <c r="AV474" s="14" t="s">
        <v>78</v>
      </c>
      <c r="AW474" s="14" t="s">
        <v>30</v>
      </c>
      <c r="AX474" s="14" t="s">
        <v>68</v>
      </c>
      <c r="AY474" s="227" t="s">
        <v>153</v>
      </c>
    </row>
    <row r="475" spans="1:65" s="15" customFormat="1" ht="11.25">
      <c r="B475" s="228"/>
      <c r="C475" s="229"/>
      <c r="D475" s="208" t="s">
        <v>162</v>
      </c>
      <c r="E475" s="230" t="s">
        <v>19</v>
      </c>
      <c r="F475" s="231" t="s">
        <v>174</v>
      </c>
      <c r="G475" s="229"/>
      <c r="H475" s="232">
        <v>521.43799999999999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AT475" s="238" t="s">
        <v>162</v>
      </c>
      <c r="AU475" s="238" t="s">
        <v>78</v>
      </c>
      <c r="AV475" s="15" t="s">
        <v>160</v>
      </c>
      <c r="AW475" s="15" t="s">
        <v>30</v>
      </c>
      <c r="AX475" s="15" t="s">
        <v>76</v>
      </c>
      <c r="AY475" s="238" t="s">
        <v>153</v>
      </c>
    </row>
    <row r="476" spans="1:65" s="2" customFormat="1" ht="21.75" customHeight="1">
      <c r="A476" s="35"/>
      <c r="B476" s="36"/>
      <c r="C476" s="193" t="s">
        <v>854</v>
      </c>
      <c r="D476" s="193" t="s">
        <v>155</v>
      </c>
      <c r="E476" s="194" t="s">
        <v>855</v>
      </c>
      <c r="F476" s="195" t="s">
        <v>856</v>
      </c>
      <c r="G476" s="196" t="s">
        <v>158</v>
      </c>
      <c r="H476" s="197">
        <v>195.483</v>
      </c>
      <c r="I476" s="198"/>
      <c r="J476" s="199">
        <f>ROUND(I476*H476,2)</f>
        <v>0</v>
      </c>
      <c r="K476" s="195" t="s">
        <v>159</v>
      </c>
      <c r="L476" s="40"/>
      <c r="M476" s="200" t="s">
        <v>19</v>
      </c>
      <c r="N476" s="201" t="s">
        <v>39</v>
      </c>
      <c r="O476" s="65"/>
      <c r="P476" s="202">
        <f>O476*H476</f>
        <v>0</v>
      </c>
      <c r="Q476" s="202">
        <v>2.08E-6</v>
      </c>
      <c r="R476" s="202">
        <f>Q476*H476</f>
        <v>4.0660464000000002E-4</v>
      </c>
      <c r="S476" s="202">
        <v>1.4999999999999999E-4</v>
      </c>
      <c r="T476" s="203">
        <f>S476*H476</f>
        <v>2.9322449999999996E-2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4" t="s">
        <v>256</v>
      </c>
      <c r="AT476" s="204" t="s">
        <v>155</v>
      </c>
      <c r="AU476" s="204" t="s">
        <v>78</v>
      </c>
      <c r="AY476" s="18" t="s">
        <v>153</v>
      </c>
      <c r="BE476" s="205">
        <f>IF(N476="základní",J476,0)</f>
        <v>0</v>
      </c>
      <c r="BF476" s="205">
        <f>IF(N476="snížená",J476,0)</f>
        <v>0</v>
      </c>
      <c r="BG476" s="205">
        <f>IF(N476="zákl. přenesená",J476,0)</f>
        <v>0</v>
      </c>
      <c r="BH476" s="205">
        <f>IF(N476="sníž. přenesená",J476,0)</f>
        <v>0</v>
      </c>
      <c r="BI476" s="205">
        <f>IF(N476="nulová",J476,0)</f>
        <v>0</v>
      </c>
      <c r="BJ476" s="18" t="s">
        <v>76</v>
      </c>
      <c r="BK476" s="205">
        <f>ROUND(I476*H476,2)</f>
        <v>0</v>
      </c>
      <c r="BL476" s="18" t="s">
        <v>256</v>
      </c>
      <c r="BM476" s="204" t="s">
        <v>857</v>
      </c>
    </row>
    <row r="477" spans="1:65" s="13" customFormat="1" ht="11.25">
      <c r="B477" s="206"/>
      <c r="C477" s="207"/>
      <c r="D477" s="208" t="s">
        <v>162</v>
      </c>
      <c r="E477" s="209" t="s">
        <v>19</v>
      </c>
      <c r="F477" s="210" t="s">
        <v>858</v>
      </c>
      <c r="G477" s="207"/>
      <c r="H477" s="209" t="s">
        <v>19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162</v>
      </c>
      <c r="AU477" s="216" t="s">
        <v>78</v>
      </c>
      <c r="AV477" s="13" t="s">
        <v>76</v>
      </c>
      <c r="AW477" s="13" t="s">
        <v>30</v>
      </c>
      <c r="AX477" s="13" t="s">
        <v>68</v>
      </c>
      <c r="AY477" s="216" t="s">
        <v>153</v>
      </c>
    </row>
    <row r="478" spans="1:65" s="14" customFormat="1" ht="11.25">
      <c r="B478" s="217"/>
      <c r="C478" s="218"/>
      <c r="D478" s="208" t="s">
        <v>162</v>
      </c>
      <c r="E478" s="219" t="s">
        <v>19</v>
      </c>
      <c r="F478" s="220" t="s">
        <v>859</v>
      </c>
      <c r="G478" s="218"/>
      <c r="H478" s="221">
        <v>195.483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162</v>
      </c>
      <c r="AU478" s="227" t="s">
        <v>78</v>
      </c>
      <c r="AV478" s="14" t="s">
        <v>78</v>
      </c>
      <c r="AW478" s="14" t="s">
        <v>30</v>
      </c>
      <c r="AX478" s="14" t="s">
        <v>76</v>
      </c>
      <c r="AY478" s="227" t="s">
        <v>153</v>
      </c>
    </row>
    <row r="479" spans="1:65" s="2" customFormat="1" ht="21.75" customHeight="1">
      <c r="A479" s="35"/>
      <c r="B479" s="36"/>
      <c r="C479" s="193" t="s">
        <v>860</v>
      </c>
      <c r="D479" s="193" t="s">
        <v>155</v>
      </c>
      <c r="E479" s="194" t="s">
        <v>861</v>
      </c>
      <c r="F479" s="195" t="s">
        <v>862</v>
      </c>
      <c r="G479" s="196" t="s">
        <v>158</v>
      </c>
      <c r="H479" s="197">
        <v>52.143999999999998</v>
      </c>
      <c r="I479" s="198"/>
      <c r="J479" s="199">
        <f>ROUND(I479*H479,2)</f>
        <v>0</v>
      </c>
      <c r="K479" s="195" t="s">
        <v>159</v>
      </c>
      <c r="L479" s="40"/>
      <c r="M479" s="200" t="s">
        <v>19</v>
      </c>
      <c r="N479" s="201" t="s">
        <v>39</v>
      </c>
      <c r="O479" s="65"/>
      <c r="P479" s="202">
        <f>O479*H479</f>
        <v>0</v>
      </c>
      <c r="Q479" s="202">
        <v>2.08E-6</v>
      </c>
      <c r="R479" s="202">
        <f>Q479*H479</f>
        <v>1.0845952E-4</v>
      </c>
      <c r="S479" s="202">
        <v>1.4999999999999999E-4</v>
      </c>
      <c r="T479" s="203">
        <f>S479*H479</f>
        <v>7.8215999999999997E-3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4" t="s">
        <v>256</v>
      </c>
      <c r="AT479" s="204" t="s">
        <v>155</v>
      </c>
      <c r="AU479" s="204" t="s">
        <v>78</v>
      </c>
      <c r="AY479" s="18" t="s">
        <v>153</v>
      </c>
      <c r="BE479" s="205">
        <f>IF(N479="základní",J479,0)</f>
        <v>0</v>
      </c>
      <c r="BF479" s="205">
        <f>IF(N479="snížená",J479,0)</f>
        <v>0</v>
      </c>
      <c r="BG479" s="205">
        <f>IF(N479="zákl. přenesená",J479,0)</f>
        <v>0</v>
      </c>
      <c r="BH479" s="205">
        <f>IF(N479="sníž. přenesená",J479,0)</f>
        <v>0</v>
      </c>
      <c r="BI479" s="205">
        <f>IF(N479="nulová",J479,0)</f>
        <v>0</v>
      </c>
      <c r="BJ479" s="18" t="s">
        <v>76</v>
      </c>
      <c r="BK479" s="205">
        <f>ROUND(I479*H479,2)</f>
        <v>0</v>
      </c>
      <c r="BL479" s="18" t="s">
        <v>256</v>
      </c>
      <c r="BM479" s="204" t="s">
        <v>863</v>
      </c>
    </row>
    <row r="480" spans="1:65" s="13" customFormat="1" ht="11.25">
      <c r="B480" s="206"/>
      <c r="C480" s="207"/>
      <c r="D480" s="208" t="s">
        <v>162</v>
      </c>
      <c r="E480" s="209" t="s">
        <v>19</v>
      </c>
      <c r="F480" s="210" t="s">
        <v>864</v>
      </c>
      <c r="G480" s="207"/>
      <c r="H480" s="209" t="s">
        <v>19</v>
      </c>
      <c r="I480" s="211"/>
      <c r="J480" s="207"/>
      <c r="K480" s="207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162</v>
      </c>
      <c r="AU480" s="216" t="s">
        <v>78</v>
      </c>
      <c r="AV480" s="13" t="s">
        <v>76</v>
      </c>
      <c r="AW480" s="13" t="s">
        <v>30</v>
      </c>
      <c r="AX480" s="13" t="s">
        <v>68</v>
      </c>
      <c r="AY480" s="216" t="s">
        <v>153</v>
      </c>
    </row>
    <row r="481" spans="1:65" s="14" customFormat="1" ht="11.25">
      <c r="B481" s="217"/>
      <c r="C481" s="218"/>
      <c r="D481" s="208" t="s">
        <v>162</v>
      </c>
      <c r="E481" s="219" t="s">
        <v>19</v>
      </c>
      <c r="F481" s="220" t="s">
        <v>865</v>
      </c>
      <c r="G481" s="218"/>
      <c r="H481" s="221">
        <v>52.143999999999998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162</v>
      </c>
      <c r="AU481" s="227" t="s">
        <v>78</v>
      </c>
      <c r="AV481" s="14" t="s">
        <v>78</v>
      </c>
      <c r="AW481" s="14" t="s">
        <v>30</v>
      </c>
      <c r="AX481" s="14" t="s">
        <v>76</v>
      </c>
      <c r="AY481" s="227" t="s">
        <v>153</v>
      </c>
    </row>
    <row r="482" spans="1:65" s="2" customFormat="1" ht="16.5" customHeight="1">
      <c r="A482" s="35"/>
      <c r="B482" s="36"/>
      <c r="C482" s="193" t="s">
        <v>866</v>
      </c>
      <c r="D482" s="193" t="s">
        <v>155</v>
      </c>
      <c r="E482" s="194" t="s">
        <v>867</v>
      </c>
      <c r="F482" s="195" t="s">
        <v>868</v>
      </c>
      <c r="G482" s="196" t="s">
        <v>158</v>
      </c>
      <c r="H482" s="197">
        <v>195.483</v>
      </c>
      <c r="I482" s="198"/>
      <c r="J482" s="199">
        <f>ROUND(I482*H482,2)</f>
        <v>0</v>
      </c>
      <c r="K482" s="195" t="s">
        <v>159</v>
      </c>
      <c r="L482" s="40"/>
      <c r="M482" s="200" t="s">
        <v>19</v>
      </c>
      <c r="N482" s="201" t="s">
        <v>39</v>
      </c>
      <c r="O482" s="65"/>
      <c r="P482" s="202">
        <f>O482*H482</f>
        <v>0</v>
      </c>
      <c r="Q482" s="202">
        <v>1E-3</v>
      </c>
      <c r="R482" s="202">
        <f>Q482*H482</f>
        <v>0.19548300000000002</v>
      </c>
      <c r="S482" s="202">
        <v>3.1E-4</v>
      </c>
      <c r="T482" s="203">
        <f>S482*H482</f>
        <v>6.0599730000000004E-2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4" t="s">
        <v>256</v>
      </c>
      <c r="AT482" s="204" t="s">
        <v>155</v>
      </c>
      <c r="AU482" s="204" t="s">
        <v>78</v>
      </c>
      <c r="AY482" s="18" t="s">
        <v>153</v>
      </c>
      <c r="BE482" s="205">
        <f>IF(N482="základní",J482,0)</f>
        <v>0</v>
      </c>
      <c r="BF482" s="205">
        <f>IF(N482="snížená",J482,0)</f>
        <v>0</v>
      </c>
      <c r="BG482" s="205">
        <f>IF(N482="zákl. přenesená",J482,0)</f>
        <v>0</v>
      </c>
      <c r="BH482" s="205">
        <f>IF(N482="sníž. přenesená",J482,0)</f>
        <v>0</v>
      </c>
      <c r="BI482" s="205">
        <f>IF(N482="nulová",J482,0)</f>
        <v>0</v>
      </c>
      <c r="BJ482" s="18" t="s">
        <v>76</v>
      </c>
      <c r="BK482" s="205">
        <f>ROUND(I482*H482,2)</f>
        <v>0</v>
      </c>
      <c r="BL482" s="18" t="s">
        <v>256</v>
      </c>
      <c r="BM482" s="204" t="s">
        <v>869</v>
      </c>
    </row>
    <row r="483" spans="1:65" s="13" customFormat="1" ht="11.25">
      <c r="B483" s="206"/>
      <c r="C483" s="207"/>
      <c r="D483" s="208" t="s">
        <v>162</v>
      </c>
      <c r="E483" s="209" t="s">
        <v>19</v>
      </c>
      <c r="F483" s="210" t="s">
        <v>858</v>
      </c>
      <c r="G483" s="207"/>
      <c r="H483" s="209" t="s">
        <v>19</v>
      </c>
      <c r="I483" s="211"/>
      <c r="J483" s="207"/>
      <c r="K483" s="207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162</v>
      </c>
      <c r="AU483" s="216" t="s">
        <v>78</v>
      </c>
      <c r="AV483" s="13" t="s">
        <v>76</v>
      </c>
      <c r="AW483" s="13" t="s">
        <v>30</v>
      </c>
      <c r="AX483" s="13" t="s">
        <v>68</v>
      </c>
      <c r="AY483" s="216" t="s">
        <v>153</v>
      </c>
    </row>
    <row r="484" spans="1:65" s="14" customFormat="1" ht="11.25">
      <c r="B484" s="217"/>
      <c r="C484" s="218"/>
      <c r="D484" s="208" t="s">
        <v>162</v>
      </c>
      <c r="E484" s="219" t="s">
        <v>19</v>
      </c>
      <c r="F484" s="220" t="s">
        <v>859</v>
      </c>
      <c r="G484" s="218"/>
      <c r="H484" s="221">
        <v>195.483</v>
      </c>
      <c r="I484" s="222"/>
      <c r="J484" s="218"/>
      <c r="K484" s="218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162</v>
      </c>
      <c r="AU484" s="227" t="s">
        <v>78</v>
      </c>
      <c r="AV484" s="14" t="s">
        <v>78</v>
      </c>
      <c r="AW484" s="14" t="s">
        <v>30</v>
      </c>
      <c r="AX484" s="14" t="s">
        <v>76</v>
      </c>
      <c r="AY484" s="227" t="s">
        <v>153</v>
      </c>
    </row>
    <row r="485" spans="1:65" s="2" customFormat="1" ht="21.75" customHeight="1">
      <c r="A485" s="35"/>
      <c r="B485" s="36"/>
      <c r="C485" s="193" t="s">
        <v>870</v>
      </c>
      <c r="D485" s="193" t="s">
        <v>155</v>
      </c>
      <c r="E485" s="194" t="s">
        <v>871</v>
      </c>
      <c r="F485" s="195" t="s">
        <v>872</v>
      </c>
      <c r="G485" s="196" t="s">
        <v>158</v>
      </c>
      <c r="H485" s="197">
        <v>20</v>
      </c>
      <c r="I485" s="198"/>
      <c r="J485" s="199">
        <f>ROUND(I485*H485,2)</f>
        <v>0</v>
      </c>
      <c r="K485" s="195" t="s">
        <v>159</v>
      </c>
      <c r="L485" s="40"/>
      <c r="M485" s="200" t="s">
        <v>19</v>
      </c>
      <c r="N485" s="201" t="s">
        <v>39</v>
      </c>
      <c r="O485" s="65"/>
      <c r="P485" s="202">
        <f>O485*H485</f>
        <v>0</v>
      </c>
      <c r="Q485" s="202">
        <v>1E-3</v>
      </c>
      <c r="R485" s="202">
        <f>Q485*H485</f>
        <v>0.02</v>
      </c>
      <c r="S485" s="202">
        <v>3.1E-4</v>
      </c>
      <c r="T485" s="203">
        <f>S485*H485</f>
        <v>6.1999999999999998E-3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4" t="s">
        <v>256</v>
      </c>
      <c r="AT485" s="204" t="s">
        <v>155</v>
      </c>
      <c r="AU485" s="204" t="s">
        <v>78</v>
      </c>
      <c r="AY485" s="18" t="s">
        <v>153</v>
      </c>
      <c r="BE485" s="205">
        <f>IF(N485="základní",J485,0)</f>
        <v>0</v>
      </c>
      <c r="BF485" s="205">
        <f>IF(N485="snížená",J485,0)</f>
        <v>0</v>
      </c>
      <c r="BG485" s="205">
        <f>IF(N485="zákl. přenesená",J485,0)</f>
        <v>0</v>
      </c>
      <c r="BH485" s="205">
        <f>IF(N485="sníž. přenesená",J485,0)</f>
        <v>0</v>
      </c>
      <c r="BI485" s="205">
        <f>IF(N485="nulová",J485,0)</f>
        <v>0</v>
      </c>
      <c r="BJ485" s="18" t="s">
        <v>76</v>
      </c>
      <c r="BK485" s="205">
        <f>ROUND(I485*H485,2)</f>
        <v>0</v>
      </c>
      <c r="BL485" s="18" t="s">
        <v>256</v>
      </c>
      <c r="BM485" s="204" t="s">
        <v>873</v>
      </c>
    </row>
    <row r="486" spans="1:65" s="13" customFormat="1" ht="11.25">
      <c r="B486" s="206"/>
      <c r="C486" s="207"/>
      <c r="D486" s="208" t="s">
        <v>162</v>
      </c>
      <c r="E486" s="209" t="s">
        <v>19</v>
      </c>
      <c r="F486" s="210" t="s">
        <v>874</v>
      </c>
      <c r="G486" s="207"/>
      <c r="H486" s="209" t="s">
        <v>19</v>
      </c>
      <c r="I486" s="211"/>
      <c r="J486" s="207"/>
      <c r="K486" s="207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162</v>
      </c>
      <c r="AU486" s="216" t="s">
        <v>78</v>
      </c>
      <c r="AV486" s="13" t="s">
        <v>76</v>
      </c>
      <c r="AW486" s="13" t="s">
        <v>30</v>
      </c>
      <c r="AX486" s="13" t="s">
        <v>68</v>
      </c>
      <c r="AY486" s="216" t="s">
        <v>153</v>
      </c>
    </row>
    <row r="487" spans="1:65" s="14" customFormat="1" ht="11.25">
      <c r="B487" s="217"/>
      <c r="C487" s="218"/>
      <c r="D487" s="208" t="s">
        <v>162</v>
      </c>
      <c r="E487" s="219" t="s">
        <v>19</v>
      </c>
      <c r="F487" s="220" t="s">
        <v>875</v>
      </c>
      <c r="G487" s="218"/>
      <c r="H487" s="221">
        <v>20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162</v>
      </c>
      <c r="AU487" s="227" t="s">
        <v>78</v>
      </c>
      <c r="AV487" s="14" t="s">
        <v>78</v>
      </c>
      <c r="AW487" s="14" t="s">
        <v>30</v>
      </c>
      <c r="AX487" s="14" t="s">
        <v>76</v>
      </c>
      <c r="AY487" s="227" t="s">
        <v>153</v>
      </c>
    </row>
    <row r="488" spans="1:65" s="2" customFormat="1" ht="21.75" customHeight="1">
      <c r="A488" s="35"/>
      <c r="B488" s="36"/>
      <c r="C488" s="193" t="s">
        <v>876</v>
      </c>
      <c r="D488" s="193" t="s">
        <v>155</v>
      </c>
      <c r="E488" s="194" t="s">
        <v>877</v>
      </c>
      <c r="F488" s="195" t="s">
        <v>878</v>
      </c>
      <c r="G488" s="196" t="s">
        <v>158</v>
      </c>
      <c r="H488" s="197">
        <v>195.483</v>
      </c>
      <c r="I488" s="198"/>
      <c r="J488" s="199">
        <f>ROUND(I488*H488,2)</f>
        <v>0</v>
      </c>
      <c r="K488" s="195" t="s">
        <v>159</v>
      </c>
      <c r="L488" s="40"/>
      <c r="M488" s="200" t="s">
        <v>19</v>
      </c>
      <c r="N488" s="201" t="s">
        <v>39</v>
      </c>
      <c r="O488" s="65"/>
      <c r="P488" s="202">
        <f>O488*H488</f>
        <v>0</v>
      </c>
      <c r="Q488" s="202">
        <v>0</v>
      </c>
      <c r="R488" s="202">
        <f>Q488*H488</f>
        <v>0</v>
      </c>
      <c r="S488" s="202">
        <v>0</v>
      </c>
      <c r="T488" s="203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4" t="s">
        <v>256</v>
      </c>
      <c r="AT488" s="204" t="s">
        <v>155</v>
      </c>
      <c r="AU488" s="204" t="s">
        <v>78</v>
      </c>
      <c r="AY488" s="18" t="s">
        <v>153</v>
      </c>
      <c r="BE488" s="205">
        <f>IF(N488="základní",J488,0)</f>
        <v>0</v>
      </c>
      <c r="BF488" s="205">
        <f>IF(N488="snížená",J488,0)</f>
        <v>0</v>
      </c>
      <c r="BG488" s="205">
        <f>IF(N488="zákl. přenesená",J488,0)</f>
        <v>0</v>
      </c>
      <c r="BH488" s="205">
        <f>IF(N488="sníž. přenesená",J488,0)</f>
        <v>0</v>
      </c>
      <c r="BI488" s="205">
        <f>IF(N488="nulová",J488,0)</f>
        <v>0</v>
      </c>
      <c r="BJ488" s="18" t="s">
        <v>76</v>
      </c>
      <c r="BK488" s="205">
        <f>ROUND(I488*H488,2)</f>
        <v>0</v>
      </c>
      <c r="BL488" s="18" t="s">
        <v>256</v>
      </c>
      <c r="BM488" s="204" t="s">
        <v>879</v>
      </c>
    </row>
    <row r="489" spans="1:65" s="13" customFormat="1" ht="11.25">
      <c r="B489" s="206"/>
      <c r="C489" s="207"/>
      <c r="D489" s="208" t="s">
        <v>162</v>
      </c>
      <c r="E489" s="209" t="s">
        <v>19</v>
      </c>
      <c r="F489" s="210" t="s">
        <v>858</v>
      </c>
      <c r="G489" s="207"/>
      <c r="H489" s="209" t="s">
        <v>19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162</v>
      </c>
      <c r="AU489" s="216" t="s">
        <v>78</v>
      </c>
      <c r="AV489" s="13" t="s">
        <v>76</v>
      </c>
      <c r="AW489" s="13" t="s">
        <v>30</v>
      </c>
      <c r="AX489" s="13" t="s">
        <v>68</v>
      </c>
      <c r="AY489" s="216" t="s">
        <v>153</v>
      </c>
    </row>
    <row r="490" spans="1:65" s="14" customFormat="1" ht="11.25">
      <c r="B490" s="217"/>
      <c r="C490" s="218"/>
      <c r="D490" s="208" t="s">
        <v>162</v>
      </c>
      <c r="E490" s="219" t="s">
        <v>19</v>
      </c>
      <c r="F490" s="220" t="s">
        <v>859</v>
      </c>
      <c r="G490" s="218"/>
      <c r="H490" s="221">
        <v>195.483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162</v>
      </c>
      <c r="AU490" s="227" t="s">
        <v>78</v>
      </c>
      <c r="AV490" s="14" t="s">
        <v>78</v>
      </c>
      <c r="AW490" s="14" t="s">
        <v>30</v>
      </c>
      <c r="AX490" s="14" t="s">
        <v>76</v>
      </c>
      <c r="AY490" s="227" t="s">
        <v>153</v>
      </c>
    </row>
    <row r="491" spans="1:65" s="2" customFormat="1" ht="21.75" customHeight="1">
      <c r="A491" s="35"/>
      <c r="B491" s="36"/>
      <c r="C491" s="193" t="s">
        <v>880</v>
      </c>
      <c r="D491" s="193" t="s">
        <v>155</v>
      </c>
      <c r="E491" s="194" t="s">
        <v>881</v>
      </c>
      <c r="F491" s="195" t="s">
        <v>882</v>
      </c>
      <c r="G491" s="196" t="s">
        <v>158</v>
      </c>
      <c r="H491" s="197">
        <v>20</v>
      </c>
      <c r="I491" s="198"/>
      <c r="J491" s="199">
        <f>ROUND(I491*H491,2)</f>
        <v>0</v>
      </c>
      <c r="K491" s="195" t="s">
        <v>159</v>
      </c>
      <c r="L491" s="40"/>
      <c r="M491" s="200" t="s">
        <v>19</v>
      </c>
      <c r="N491" s="201" t="s">
        <v>39</v>
      </c>
      <c r="O491" s="65"/>
      <c r="P491" s="202">
        <f>O491*H491</f>
        <v>0</v>
      </c>
      <c r="Q491" s="202">
        <v>0</v>
      </c>
      <c r="R491" s="202">
        <f>Q491*H491</f>
        <v>0</v>
      </c>
      <c r="S491" s="202">
        <v>0</v>
      </c>
      <c r="T491" s="20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4" t="s">
        <v>256</v>
      </c>
      <c r="AT491" s="204" t="s">
        <v>155</v>
      </c>
      <c r="AU491" s="204" t="s">
        <v>78</v>
      </c>
      <c r="AY491" s="18" t="s">
        <v>153</v>
      </c>
      <c r="BE491" s="205">
        <f>IF(N491="základní",J491,0)</f>
        <v>0</v>
      </c>
      <c r="BF491" s="205">
        <f>IF(N491="snížená",J491,0)</f>
        <v>0</v>
      </c>
      <c r="BG491" s="205">
        <f>IF(N491="zákl. přenesená",J491,0)</f>
        <v>0</v>
      </c>
      <c r="BH491" s="205">
        <f>IF(N491="sníž. přenesená",J491,0)</f>
        <v>0</v>
      </c>
      <c r="BI491" s="205">
        <f>IF(N491="nulová",J491,0)</f>
        <v>0</v>
      </c>
      <c r="BJ491" s="18" t="s">
        <v>76</v>
      </c>
      <c r="BK491" s="205">
        <f>ROUND(I491*H491,2)</f>
        <v>0</v>
      </c>
      <c r="BL491" s="18" t="s">
        <v>256</v>
      </c>
      <c r="BM491" s="204" t="s">
        <v>883</v>
      </c>
    </row>
    <row r="492" spans="1:65" s="13" customFormat="1" ht="11.25">
      <c r="B492" s="206"/>
      <c r="C492" s="207"/>
      <c r="D492" s="208" t="s">
        <v>162</v>
      </c>
      <c r="E492" s="209" t="s">
        <v>19</v>
      </c>
      <c r="F492" s="210" t="s">
        <v>884</v>
      </c>
      <c r="G492" s="207"/>
      <c r="H492" s="209" t="s">
        <v>19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162</v>
      </c>
      <c r="AU492" s="216" t="s">
        <v>78</v>
      </c>
      <c r="AV492" s="13" t="s">
        <v>76</v>
      </c>
      <c r="AW492" s="13" t="s">
        <v>30</v>
      </c>
      <c r="AX492" s="13" t="s">
        <v>68</v>
      </c>
      <c r="AY492" s="216" t="s">
        <v>153</v>
      </c>
    </row>
    <row r="493" spans="1:65" s="14" customFormat="1" ht="11.25">
      <c r="B493" s="217"/>
      <c r="C493" s="218"/>
      <c r="D493" s="208" t="s">
        <v>162</v>
      </c>
      <c r="E493" s="219" t="s">
        <v>19</v>
      </c>
      <c r="F493" s="220" t="s">
        <v>281</v>
      </c>
      <c r="G493" s="218"/>
      <c r="H493" s="221">
        <v>20</v>
      </c>
      <c r="I493" s="222"/>
      <c r="J493" s="218"/>
      <c r="K493" s="218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162</v>
      </c>
      <c r="AU493" s="227" t="s">
        <v>78</v>
      </c>
      <c r="AV493" s="14" t="s">
        <v>78</v>
      </c>
      <c r="AW493" s="14" t="s">
        <v>30</v>
      </c>
      <c r="AX493" s="14" t="s">
        <v>76</v>
      </c>
      <c r="AY493" s="227" t="s">
        <v>153</v>
      </c>
    </row>
    <row r="494" spans="1:65" s="2" customFormat="1" ht="21.75" customHeight="1">
      <c r="A494" s="35"/>
      <c r="B494" s="36"/>
      <c r="C494" s="193" t="s">
        <v>885</v>
      </c>
      <c r="D494" s="193" t="s">
        <v>155</v>
      </c>
      <c r="E494" s="194" t="s">
        <v>886</v>
      </c>
      <c r="F494" s="195" t="s">
        <v>887</v>
      </c>
      <c r="G494" s="196" t="s">
        <v>158</v>
      </c>
      <c r="H494" s="197">
        <v>10</v>
      </c>
      <c r="I494" s="198"/>
      <c r="J494" s="199">
        <f>ROUND(I494*H494,2)</f>
        <v>0</v>
      </c>
      <c r="K494" s="195" t="s">
        <v>159</v>
      </c>
      <c r="L494" s="40"/>
      <c r="M494" s="200" t="s">
        <v>19</v>
      </c>
      <c r="N494" s="201" t="s">
        <v>39</v>
      </c>
      <c r="O494" s="65"/>
      <c r="P494" s="202">
        <f>O494*H494</f>
        <v>0</v>
      </c>
      <c r="Q494" s="202">
        <v>2.8600000000000001E-4</v>
      </c>
      <c r="R494" s="202">
        <f>Q494*H494</f>
        <v>2.8600000000000001E-3</v>
      </c>
      <c r="S494" s="202">
        <v>0</v>
      </c>
      <c r="T494" s="203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4" t="s">
        <v>256</v>
      </c>
      <c r="AT494" s="204" t="s">
        <v>155</v>
      </c>
      <c r="AU494" s="204" t="s">
        <v>78</v>
      </c>
      <c r="AY494" s="18" t="s">
        <v>153</v>
      </c>
      <c r="BE494" s="205">
        <f>IF(N494="základní",J494,0)</f>
        <v>0</v>
      </c>
      <c r="BF494" s="205">
        <f>IF(N494="snížená",J494,0)</f>
        <v>0</v>
      </c>
      <c r="BG494" s="205">
        <f>IF(N494="zákl. přenesená",J494,0)</f>
        <v>0</v>
      </c>
      <c r="BH494" s="205">
        <f>IF(N494="sníž. přenesená",J494,0)</f>
        <v>0</v>
      </c>
      <c r="BI494" s="205">
        <f>IF(N494="nulová",J494,0)</f>
        <v>0</v>
      </c>
      <c r="BJ494" s="18" t="s">
        <v>76</v>
      </c>
      <c r="BK494" s="205">
        <f>ROUND(I494*H494,2)</f>
        <v>0</v>
      </c>
      <c r="BL494" s="18" t="s">
        <v>256</v>
      </c>
      <c r="BM494" s="204" t="s">
        <v>888</v>
      </c>
    </row>
    <row r="495" spans="1:65" s="2" customFormat="1" ht="21.75" customHeight="1">
      <c r="A495" s="35"/>
      <c r="B495" s="36"/>
      <c r="C495" s="193" t="s">
        <v>889</v>
      </c>
      <c r="D495" s="193" t="s">
        <v>155</v>
      </c>
      <c r="E495" s="194" t="s">
        <v>890</v>
      </c>
      <c r="F495" s="195" t="s">
        <v>891</v>
      </c>
      <c r="G495" s="196" t="s">
        <v>308</v>
      </c>
      <c r="H495" s="197">
        <v>150</v>
      </c>
      <c r="I495" s="198"/>
      <c r="J495" s="199">
        <f>ROUND(I495*H495,2)</f>
        <v>0</v>
      </c>
      <c r="K495" s="195" t="s">
        <v>159</v>
      </c>
      <c r="L495" s="40"/>
      <c r="M495" s="200" t="s">
        <v>19</v>
      </c>
      <c r="N495" s="201" t="s">
        <v>39</v>
      </c>
      <c r="O495" s="65"/>
      <c r="P495" s="202">
        <f>O495*H495</f>
        <v>0</v>
      </c>
      <c r="Q495" s="202">
        <v>1.1559899999999999E-5</v>
      </c>
      <c r="R495" s="202">
        <f>Q495*H495</f>
        <v>1.733985E-3</v>
      </c>
      <c r="S495" s="202">
        <v>0</v>
      </c>
      <c r="T495" s="20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4" t="s">
        <v>256</v>
      </c>
      <c r="AT495" s="204" t="s">
        <v>155</v>
      </c>
      <c r="AU495" s="204" t="s">
        <v>78</v>
      </c>
      <c r="AY495" s="18" t="s">
        <v>153</v>
      </c>
      <c r="BE495" s="205">
        <f>IF(N495="základní",J495,0)</f>
        <v>0</v>
      </c>
      <c r="BF495" s="205">
        <f>IF(N495="snížená",J495,0)</f>
        <v>0</v>
      </c>
      <c r="BG495" s="205">
        <f>IF(N495="zákl. přenesená",J495,0)</f>
        <v>0</v>
      </c>
      <c r="BH495" s="205">
        <f>IF(N495="sníž. přenesená",J495,0)</f>
        <v>0</v>
      </c>
      <c r="BI495" s="205">
        <f>IF(N495="nulová",J495,0)</f>
        <v>0</v>
      </c>
      <c r="BJ495" s="18" t="s">
        <v>76</v>
      </c>
      <c r="BK495" s="205">
        <f>ROUND(I495*H495,2)</f>
        <v>0</v>
      </c>
      <c r="BL495" s="18" t="s">
        <v>256</v>
      </c>
      <c r="BM495" s="204" t="s">
        <v>892</v>
      </c>
    </row>
    <row r="496" spans="1:65" s="13" customFormat="1" ht="11.25">
      <c r="B496" s="206"/>
      <c r="C496" s="207"/>
      <c r="D496" s="208" t="s">
        <v>162</v>
      </c>
      <c r="E496" s="209" t="s">
        <v>19</v>
      </c>
      <c r="F496" s="210" t="s">
        <v>893</v>
      </c>
      <c r="G496" s="207"/>
      <c r="H496" s="209" t="s">
        <v>19</v>
      </c>
      <c r="I496" s="211"/>
      <c r="J496" s="207"/>
      <c r="K496" s="207"/>
      <c r="L496" s="212"/>
      <c r="M496" s="213"/>
      <c r="N496" s="214"/>
      <c r="O496" s="214"/>
      <c r="P496" s="214"/>
      <c r="Q496" s="214"/>
      <c r="R496" s="214"/>
      <c r="S496" s="214"/>
      <c r="T496" s="215"/>
      <c r="AT496" s="216" t="s">
        <v>162</v>
      </c>
      <c r="AU496" s="216" t="s">
        <v>78</v>
      </c>
      <c r="AV496" s="13" t="s">
        <v>76</v>
      </c>
      <c r="AW496" s="13" t="s">
        <v>30</v>
      </c>
      <c r="AX496" s="13" t="s">
        <v>68</v>
      </c>
      <c r="AY496" s="216" t="s">
        <v>153</v>
      </c>
    </row>
    <row r="497" spans="1:65" s="14" customFormat="1" ht="11.25">
      <c r="B497" s="217"/>
      <c r="C497" s="218"/>
      <c r="D497" s="208" t="s">
        <v>162</v>
      </c>
      <c r="E497" s="219" t="s">
        <v>19</v>
      </c>
      <c r="F497" s="220" t="s">
        <v>894</v>
      </c>
      <c r="G497" s="218"/>
      <c r="H497" s="221">
        <v>150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AT497" s="227" t="s">
        <v>162</v>
      </c>
      <c r="AU497" s="227" t="s">
        <v>78</v>
      </c>
      <c r="AV497" s="14" t="s">
        <v>78</v>
      </c>
      <c r="AW497" s="14" t="s">
        <v>30</v>
      </c>
      <c r="AX497" s="14" t="s">
        <v>76</v>
      </c>
      <c r="AY497" s="227" t="s">
        <v>153</v>
      </c>
    </row>
    <row r="498" spans="1:65" s="2" customFormat="1" ht="33" customHeight="1">
      <c r="A498" s="35"/>
      <c r="B498" s="36"/>
      <c r="C498" s="193" t="s">
        <v>895</v>
      </c>
      <c r="D498" s="193" t="s">
        <v>155</v>
      </c>
      <c r="E498" s="194" t="s">
        <v>896</v>
      </c>
      <c r="F498" s="195" t="s">
        <v>897</v>
      </c>
      <c r="G498" s="196" t="s">
        <v>196</v>
      </c>
      <c r="H498" s="197">
        <v>85</v>
      </c>
      <c r="I498" s="198"/>
      <c r="J498" s="199">
        <f t="shared" ref="J498:J507" si="10">ROUND(I498*H498,2)</f>
        <v>0</v>
      </c>
      <c r="K498" s="195" t="s">
        <v>159</v>
      </c>
      <c r="L498" s="40"/>
      <c r="M498" s="200" t="s">
        <v>19</v>
      </c>
      <c r="N498" s="201" t="s">
        <v>39</v>
      </c>
      <c r="O498" s="65"/>
      <c r="P498" s="202">
        <f t="shared" ref="P498:P507" si="11">O498*H498</f>
        <v>0</v>
      </c>
      <c r="Q498" s="202">
        <v>4.8000000000000001E-4</v>
      </c>
      <c r="R498" s="202">
        <f t="shared" ref="R498:R507" si="12">Q498*H498</f>
        <v>4.0800000000000003E-2</v>
      </c>
      <c r="S498" s="202">
        <v>0</v>
      </c>
      <c r="T498" s="203">
        <f t="shared" ref="T498:T507" si="13"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4" t="s">
        <v>256</v>
      </c>
      <c r="AT498" s="204" t="s">
        <v>155</v>
      </c>
      <c r="AU498" s="204" t="s">
        <v>78</v>
      </c>
      <c r="AY498" s="18" t="s">
        <v>153</v>
      </c>
      <c r="BE498" s="205">
        <f t="shared" ref="BE498:BE507" si="14">IF(N498="základní",J498,0)</f>
        <v>0</v>
      </c>
      <c r="BF498" s="205">
        <f t="shared" ref="BF498:BF507" si="15">IF(N498="snížená",J498,0)</f>
        <v>0</v>
      </c>
      <c r="BG498" s="205">
        <f t="shared" ref="BG498:BG507" si="16">IF(N498="zákl. přenesená",J498,0)</f>
        <v>0</v>
      </c>
      <c r="BH498" s="205">
        <f t="shared" ref="BH498:BH507" si="17">IF(N498="sníž. přenesená",J498,0)</f>
        <v>0</v>
      </c>
      <c r="BI498" s="205">
        <f t="shared" ref="BI498:BI507" si="18">IF(N498="nulová",J498,0)</f>
        <v>0</v>
      </c>
      <c r="BJ498" s="18" t="s">
        <v>76</v>
      </c>
      <c r="BK498" s="205">
        <f t="shared" ref="BK498:BK507" si="19">ROUND(I498*H498,2)</f>
        <v>0</v>
      </c>
      <c r="BL498" s="18" t="s">
        <v>256</v>
      </c>
      <c r="BM498" s="204" t="s">
        <v>898</v>
      </c>
    </row>
    <row r="499" spans="1:65" s="2" customFormat="1" ht="33" customHeight="1">
      <c r="A499" s="35"/>
      <c r="B499" s="36"/>
      <c r="C499" s="193" t="s">
        <v>899</v>
      </c>
      <c r="D499" s="193" t="s">
        <v>155</v>
      </c>
      <c r="E499" s="194" t="s">
        <v>900</v>
      </c>
      <c r="F499" s="195" t="s">
        <v>901</v>
      </c>
      <c r="G499" s="196" t="s">
        <v>196</v>
      </c>
      <c r="H499" s="197">
        <v>45</v>
      </c>
      <c r="I499" s="198"/>
      <c r="J499" s="199">
        <f t="shared" si="10"/>
        <v>0</v>
      </c>
      <c r="K499" s="195" t="s">
        <v>159</v>
      </c>
      <c r="L499" s="40"/>
      <c r="M499" s="200" t="s">
        <v>19</v>
      </c>
      <c r="N499" s="201" t="s">
        <v>39</v>
      </c>
      <c r="O499" s="65"/>
      <c r="P499" s="202">
        <f t="shared" si="11"/>
        <v>0</v>
      </c>
      <c r="Q499" s="202">
        <v>1.1999999999999999E-3</v>
      </c>
      <c r="R499" s="202">
        <f t="shared" si="12"/>
        <v>5.3999999999999992E-2</v>
      </c>
      <c r="S499" s="202">
        <v>0</v>
      </c>
      <c r="T499" s="203">
        <f t="shared" si="13"/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4" t="s">
        <v>256</v>
      </c>
      <c r="AT499" s="204" t="s">
        <v>155</v>
      </c>
      <c r="AU499" s="204" t="s">
        <v>78</v>
      </c>
      <c r="AY499" s="18" t="s">
        <v>153</v>
      </c>
      <c r="BE499" s="205">
        <f t="shared" si="14"/>
        <v>0</v>
      </c>
      <c r="BF499" s="205">
        <f t="shared" si="15"/>
        <v>0</v>
      </c>
      <c r="BG499" s="205">
        <f t="shared" si="16"/>
        <v>0</v>
      </c>
      <c r="BH499" s="205">
        <f t="shared" si="17"/>
        <v>0</v>
      </c>
      <c r="BI499" s="205">
        <f t="shared" si="18"/>
        <v>0</v>
      </c>
      <c r="BJ499" s="18" t="s">
        <v>76</v>
      </c>
      <c r="BK499" s="205">
        <f t="shared" si="19"/>
        <v>0</v>
      </c>
      <c r="BL499" s="18" t="s">
        <v>256</v>
      </c>
      <c r="BM499" s="204" t="s">
        <v>902</v>
      </c>
    </row>
    <row r="500" spans="1:65" s="2" customFormat="1" ht="33" customHeight="1">
      <c r="A500" s="35"/>
      <c r="B500" s="36"/>
      <c r="C500" s="193" t="s">
        <v>903</v>
      </c>
      <c r="D500" s="193" t="s">
        <v>155</v>
      </c>
      <c r="E500" s="194" t="s">
        <v>904</v>
      </c>
      <c r="F500" s="195" t="s">
        <v>905</v>
      </c>
      <c r="G500" s="196" t="s">
        <v>158</v>
      </c>
      <c r="H500" s="197">
        <v>8</v>
      </c>
      <c r="I500" s="198"/>
      <c r="J500" s="199">
        <f t="shared" si="10"/>
        <v>0</v>
      </c>
      <c r="K500" s="195" t="s">
        <v>159</v>
      </c>
      <c r="L500" s="40"/>
      <c r="M500" s="200" t="s">
        <v>19</v>
      </c>
      <c r="N500" s="201" t="s">
        <v>39</v>
      </c>
      <c r="O500" s="65"/>
      <c r="P500" s="202">
        <f t="shared" si="11"/>
        <v>0</v>
      </c>
      <c r="Q500" s="202">
        <v>3.1800000000000001E-3</v>
      </c>
      <c r="R500" s="202">
        <f t="shared" si="12"/>
        <v>2.5440000000000001E-2</v>
      </c>
      <c r="S500" s="202">
        <v>0</v>
      </c>
      <c r="T500" s="203">
        <f t="shared" si="13"/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4" t="s">
        <v>256</v>
      </c>
      <c r="AT500" s="204" t="s">
        <v>155</v>
      </c>
      <c r="AU500" s="204" t="s">
        <v>78</v>
      </c>
      <c r="AY500" s="18" t="s">
        <v>153</v>
      </c>
      <c r="BE500" s="205">
        <f t="shared" si="14"/>
        <v>0</v>
      </c>
      <c r="BF500" s="205">
        <f t="shared" si="15"/>
        <v>0</v>
      </c>
      <c r="BG500" s="205">
        <f t="shared" si="16"/>
        <v>0</v>
      </c>
      <c r="BH500" s="205">
        <f t="shared" si="17"/>
        <v>0</v>
      </c>
      <c r="BI500" s="205">
        <f t="shared" si="18"/>
        <v>0</v>
      </c>
      <c r="BJ500" s="18" t="s">
        <v>76</v>
      </c>
      <c r="BK500" s="205">
        <f t="shared" si="19"/>
        <v>0</v>
      </c>
      <c r="BL500" s="18" t="s">
        <v>256</v>
      </c>
      <c r="BM500" s="204" t="s">
        <v>906</v>
      </c>
    </row>
    <row r="501" spans="1:65" s="2" customFormat="1" ht="33" customHeight="1">
      <c r="A501" s="35"/>
      <c r="B501" s="36"/>
      <c r="C501" s="193" t="s">
        <v>907</v>
      </c>
      <c r="D501" s="193" t="s">
        <v>155</v>
      </c>
      <c r="E501" s="194" t="s">
        <v>908</v>
      </c>
      <c r="F501" s="195" t="s">
        <v>909</v>
      </c>
      <c r="G501" s="196" t="s">
        <v>308</v>
      </c>
      <c r="H501" s="197">
        <v>350</v>
      </c>
      <c r="I501" s="198"/>
      <c r="J501" s="199">
        <f t="shared" si="10"/>
        <v>0</v>
      </c>
      <c r="K501" s="195" t="s">
        <v>159</v>
      </c>
      <c r="L501" s="40"/>
      <c r="M501" s="200" t="s">
        <v>19</v>
      </c>
      <c r="N501" s="201" t="s">
        <v>39</v>
      </c>
      <c r="O501" s="65"/>
      <c r="P501" s="202">
        <f t="shared" si="11"/>
        <v>0</v>
      </c>
      <c r="Q501" s="202">
        <v>0</v>
      </c>
      <c r="R501" s="202">
        <f t="shared" si="12"/>
        <v>0</v>
      </c>
      <c r="S501" s="202">
        <v>0</v>
      </c>
      <c r="T501" s="203">
        <f t="shared" si="13"/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4" t="s">
        <v>256</v>
      </c>
      <c r="AT501" s="204" t="s">
        <v>155</v>
      </c>
      <c r="AU501" s="204" t="s">
        <v>78</v>
      </c>
      <c r="AY501" s="18" t="s">
        <v>153</v>
      </c>
      <c r="BE501" s="205">
        <f t="shared" si="14"/>
        <v>0</v>
      </c>
      <c r="BF501" s="205">
        <f t="shared" si="15"/>
        <v>0</v>
      </c>
      <c r="BG501" s="205">
        <f t="shared" si="16"/>
        <v>0</v>
      </c>
      <c r="BH501" s="205">
        <f t="shared" si="17"/>
        <v>0</v>
      </c>
      <c r="BI501" s="205">
        <f t="shared" si="18"/>
        <v>0</v>
      </c>
      <c r="BJ501" s="18" t="s">
        <v>76</v>
      </c>
      <c r="BK501" s="205">
        <f t="shared" si="19"/>
        <v>0</v>
      </c>
      <c r="BL501" s="18" t="s">
        <v>256</v>
      </c>
      <c r="BM501" s="204" t="s">
        <v>910</v>
      </c>
    </row>
    <row r="502" spans="1:65" s="2" customFormat="1" ht="21.75" customHeight="1">
      <c r="A502" s="35"/>
      <c r="B502" s="36"/>
      <c r="C502" s="239" t="s">
        <v>911</v>
      </c>
      <c r="D502" s="239" t="s">
        <v>296</v>
      </c>
      <c r="E502" s="240" t="s">
        <v>912</v>
      </c>
      <c r="F502" s="241" t="s">
        <v>913</v>
      </c>
      <c r="G502" s="242" t="s">
        <v>308</v>
      </c>
      <c r="H502" s="243">
        <v>370</v>
      </c>
      <c r="I502" s="244"/>
      <c r="J502" s="245">
        <f t="shared" si="10"/>
        <v>0</v>
      </c>
      <c r="K502" s="241" t="s">
        <v>19</v>
      </c>
      <c r="L502" s="246"/>
      <c r="M502" s="247" t="s">
        <v>19</v>
      </c>
      <c r="N502" s="248" t="s">
        <v>39</v>
      </c>
      <c r="O502" s="65"/>
      <c r="P502" s="202">
        <f t="shared" si="11"/>
        <v>0</v>
      </c>
      <c r="Q502" s="202">
        <v>0</v>
      </c>
      <c r="R502" s="202">
        <f t="shared" si="12"/>
        <v>0</v>
      </c>
      <c r="S502" s="202">
        <v>0</v>
      </c>
      <c r="T502" s="203">
        <f t="shared" si="13"/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4" t="s">
        <v>340</v>
      </c>
      <c r="AT502" s="204" t="s">
        <v>296</v>
      </c>
      <c r="AU502" s="204" t="s">
        <v>78</v>
      </c>
      <c r="AY502" s="18" t="s">
        <v>153</v>
      </c>
      <c r="BE502" s="205">
        <f t="shared" si="14"/>
        <v>0</v>
      </c>
      <c r="BF502" s="205">
        <f t="shared" si="15"/>
        <v>0</v>
      </c>
      <c r="BG502" s="205">
        <f t="shared" si="16"/>
        <v>0</v>
      </c>
      <c r="BH502" s="205">
        <f t="shared" si="17"/>
        <v>0</v>
      </c>
      <c r="BI502" s="205">
        <f t="shared" si="18"/>
        <v>0</v>
      </c>
      <c r="BJ502" s="18" t="s">
        <v>76</v>
      </c>
      <c r="BK502" s="205">
        <f t="shared" si="19"/>
        <v>0</v>
      </c>
      <c r="BL502" s="18" t="s">
        <v>256</v>
      </c>
      <c r="BM502" s="204" t="s">
        <v>914</v>
      </c>
    </row>
    <row r="503" spans="1:65" s="2" customFormat="1" ht="16.5" customHeight="1">
      <c r="A503" s="35"/>
      <c r="B503" s="36"/>
      <c r="C503" s="239" t="s">
        <v>915</v>
      </c>
      <c r="D503" s="239" t="s">
        <v>296</v>
      </c>
      <c r="E503" s="240" t="s">
        <v>916</v>
      </c>
      <c r="F503" s="241" t="s">
        <v>917</v>
      </c>
      <c r="G503" s="242" t="s">
        <v>308</v>
      </c>
      <c r="H503" s="243">
        <v>370</v>
      </c>
      <c r="I503" s="244"/>
      <c r="J503" s="245">
        <f t="shared" si="10"/>
        <v>0</v>
      </c>
      <c r="K503" s="241" t="s">
        <v>19</v>
      </c>
      <c r="L503" s="246"/>
      <c r="M503" s="247" t="s">
        <v>19</v>
      </c>
      <c r="N503" s="248" t="s">
        <v>39</v>
      </c>
      <c r="O503" s="65"/>
      <c r="P503" s="202">
        <f t="shared" si="11"/>
        <v>0</v>
      </c>
      <c r="Q503" s="202">
        <v>0</v>
      </c>
      <c r="R503" s="202">
        <f t="shared" si="12"/>
        <v>0</v>
      </c>
      <c r="S503" s="202">
        <v>0</v>
      </c>
      <c r="T503" s="203">
        <f t="shared" si="13"/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4" t="s">
        <v>340</v>
      </c>
      <c r="AT503" s="204" t="s">
        <v>296</v>
      </c>
      <c r="AU503" s="204" t="s">
        <v>78</v>
      </c>
      <c r="AY503" s="18" t="s">
        <v>153</v>
      </c>
      <c r="BE503" s="205">
        <f t="shared" si="14"/>
        <v>0</v>
      </c>
      <c r="BF503" s="205">
        <f t="shared" si="15"/>
        <v>0</v>
      </c>
      <c r="BG503" s="205">
        <f t="shared" si="16"/>
        <v>0</v>
      </c>
      <c r="BH503" s="205">
        <f t="shared" si="17"/>
        <v>0</v>
      </c>
      <c r="BI503" s="205">
        <f t="shared" si="18"/>
        <v>0</v>
      </c>
      <c r="BJ503" s="18" t="s">
        <v>76</v>
      </c>
      <c r="BK503" s="205">
        <f t="shared" si="19"/>
        <v>0</v>
      </c>
      <c r="BL503" s="18" t="s">
        <v>256</v>
      </c>
      <c r="BM503" s="204" t="s">
        <v>918</v>
      </c>
    </row>
    <row r="504" spans="1:65" s="2" customFormat="1" ht="16.5" customHeight="1">
      <c r="A504" s="35"/>
      <c r="B504" s="36"/>
      <c r="C504" s="239" t="s">
        <v>919</v>
      </c>
      <c r="D504" s="239" t="s">
        <v>296</v>
      </c>
      <c r="E504" s="240" t="s">
        <v>920</v>
      </c>
      <c r="F504" s="241" t="s">
        <v>921</v>
      </c>
      <c r="G504" s="242" t="s">
        <v>308</v>
      </c>
      <c r="H504" s="243">
        <v>370</v>
      </c>
      <c r="I504" s="244"/>
      <c r="J504" s="245">
        <f t="shared" si="10"/>
        <v>0</v>
      </c>
      <c r="K504" s="241" t="s">
        <v>19</v>
      </c>
      <c r="L504" s="246"/>
      <c r="M504" s="247" t="s">
        <v>19</v>
      </c>
      <c r="N504" s="248" t="s">
        <v>39</v>
      </c>
      <c r="O504" s="65"/>
      <c r="P504" s="202">
        <f t="shared" si="11"/>
        <v>0</v>
      </c>
      <c r="Q504" s="202">
        <v>0</v>
      </c>
      <c r="R504" s="202">
        <f t="shared" si="12"/>
        <v>0</v>
      </c>
      <c r="S504" s="202">
        <v>0</v>
      </c>
      <c r="T504" s="203">
        <f t="shared" si="13"/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4" t="s">
        <v>340</v>
      </c>
      <c r="AT504" s="204" t="s">
        <v>296</v>
      </c>
      <c r="AU504" s="204" t="s">
        <v>78</v>
      </c>
      <c r="AY504" s="18" t="s">
        <v>153</v>
      </c>
      <c r="BE504" s="205">
        <f t="shared" si="14"/>
        <v>0</v>
      </c>
      <c r="BF504" s="205">
        <f t="shared" si="15"/>
        <v>0</v>
      </c>
      <c r="BG504" s="205">
        <f t="shared" si="16"/>
        <v>0</v>
      </c>
      <c r="BH504" s="205">
        <f t="shared" si="17"/>
        <v>0</v>
      </c>
      <c r="BI504" s="205">
        <f t="shared" si="18"/>
        <v>0</v>
      </c>
      <c r="BJ504" s="18" t="s">
        <v>76</v>
      </c>
      <c r="BK504" s="205">
        <f t="shared" si="19"/>
        <v>0</v>
      </c>
      <c r="BL504" s="18" t="s">
        <v>256</v>
      </c>
      <c r="BM504" s="204" t="s">
        <v>922</v>
      </c>
    </row>
    <row r="505" spans="1:65" s="2" customFormat="1" ht="33" customHeight="1">
      <c r="A505" s="35"/>
      <c r="B505" s="36"/>
      <c r="C505" s="193" t="s">
        <v>923</v>
      </c>
      <c r="D505" s="193" t="s">
        <v>155</v>
      </c>
      <c r="E505" s="194" t="s">
        <v>924</v>
      </c>
      <c r="F505" s="195" t="s">
        <v>925</v>
      </c>
      <c r="G505" s="196" t="s">
        <v>158</v>
      </c>
      <c r="H505" s="197">
        <v>250</v>
      </c>
      <c r="I505" s="198"/>
      <c r="J505" s="199">
        <f t="shared" si="10"/>
        <v>0</v>
      </c>
      <c r="K505" s="195" t="s">
        <v>159</v>
      </c>
      <c r="L505" s="40"/>
      <c r="M505" s="200" t="s">
        <v>19</v>
      </c>
      <c r="N505" s="201" t="s">
        <v>39</v>
      </c>
      <c r="O505" s="65"/>
      <c r="P505" s="202">
        <f t="shared" si="11"/>
        <v>0</v>
      </c>
      <c r="Q505" s="202">
        <v>0</v>
      </c>
      <c r="R505" s="202">
        <f t="shared" si="12"/>
        <v>0</v>
      </c>
      <c r="S505" s="202">
        <v>0</v>
      </c>
      <c r="T505" s="203">
        <f t="shared" si="13"/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4" t="s">
        <v>256</v>
      </c>
      <c r="AT505" s="204" t="s">
        <v>155</v>
      </c>
      <c r="AU505" s="204" t="s">
        <v>78</v>
      </c>
      <c r="AY505" s="18" t="s">
        <v>153</v>
      </c>
      <c r="BE505" s="205">
        <f t="shared" si="14"/>
        <v>0</v>
      </c>
      <c r="BF505" s="205">
        <f t="shared" si="15"/>
        <v>0</v>
      </c>
      <c r="BG505" s="205">
        <f t="shared" si="16"/>
        <v>0</v>
      </c>
      <c r="BH505" s="205">
        <f t="shared" si="17"/>
        <v>0</v>
      </c>
      <c r="BI505" s="205">
        <f t="shared" si="18"/>
        <v>0</v>
      </c>
      <c r="BJ505" s="18" t="s">
        <v>76</v>
      </c>
      <c r="BK505" s="205">
        <f t="shared" si="19"/>
        <v>0</v>
      </c>
      <c r="BL505" s="18" t="s">
        <v>256</v>
      </c>
      <c r="BM505" s="204" t="s">
        <v>926</v>
      </c>
    </row>
    <row r="506" spans="1:65" s="2" customFormat="1" ht="21.75" customHeight="1">
      <c r="A506" s="35"/>
      <c r="B506" s="36"/>
      <c r="C506" s="239" t="s">
        <v>927</v>
      </c>
      <c r="D506" s="239" t="s">
        <v>296</v>
      </c>
      <c r="E506" s="240" t="s">
        <v>928</v>
      </c>
      <c r="F506" s="241" t="s">
        <v>929</v>
      </c>
      <c r="G506" s="242" t="s">
        <v>308</v>
      </c>
      <c r="H506" s="243">
        <v>262.5</v>
      </c>
      <c r="I506" s="244"/>
      <c r="J506" s="245">
        <f t="shared" si="10"/>
        <v>0</v>
      </c>
      <c r="K506" s="241" t="s">
        <v>159</v>
      </c>
      <c r="L506" s="246"/>
      <c r="M506" s="247" t="s">
        <v>19</v>
      </c>
      <c r="N506" s="248" t="s">
        <v>39</v>
      </c>
      <c r="O506" s="65"/>
      <c r="P506" s="202">
        <f t="shared" si="11"/>
        <v>0</v>
      </c>
      <c r="Q506" s="202">
        <v>0</v>
      </c>
      <c r="R506" s="202">
        <f t="shared" si="12"/>
        <v>0</v>
      </c>
      <c r="S506" s="202">
        <v>0</v>
      </c>
      <c r="T506" s="203">
        <f t="shared" si="13"/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4" t="s">
        <v>340</v>
      </c>
      <c r="AT506" s="204" t="s">
        <v>296</v>
      </c>
      <c r="AU506" s="204" t="s">
        <v>78</v>
      </c>
      <c r="AY506" s="18" t="s">
        <v>153</v>
      </c>
      <c r="BE506" s="205">
        <f t="shared" si="14"/>
        <v>0</v>
      </c>
      <c r="BF506" s="205">
        <f t="shared" si="15"/>
        <v>0</v>
      </c>
      <c r="BG506" s="205">
        <f t="shared" si="16"/>
        <v>0</v>
      </c>
      <c r="BH506" s="205">
        <f t="shared" si="17"/>
        <v>0</v>
      </c>
      <c r="BI506" s="205">
        <f t="shared" si="18"/>
        <v>0</v>
      </c>
      <c r="BJ506" s="18" t="s">
        <v>76</v>
      </c>
      <c r="BK506" s="205">
        <f t="shared" si="19"/>
        <v>0</v>
      </c>
      <c r="BL506" s="18" t="s">
        <v>256</v>
      </c>
      <c r="BM506" s="204" t="s">
        <v>930</v>
      </c>
    </row>
    <row r="507" spans="1:65" s="2" customFormat="1" ht="21.75" customHeight="1">
      <c r="A507" s="35"/>
      <c r="B507" s="36"/>
      <c r="C507" s="193" t="s">
        <v>931</v>
      </c>
      <c r="D507" s="193" t="s">
        <v>155</v>
      </c>
      <c r="E507" s="194" t="s">
        <v>932</v>
      </c>
      <c r="F507" s="195" t="s">
        <v>933</v>
      </c>
      <c r="G507" s="196" t="s">
        <v>158</v>
      </c>
      <c r="H507" s="197">
        <v>521.42999999999995</v>
      </c>
      <c r="I507" s="198"/>
      <c r="J507" s="199">
        <f t="shared" si="10"/>
        <v>0</v>
      </c>
      <c r="K507" s="195" t="s">
        <v>159</v>
      </c>
      <c r="L507" s="40"/>
      <c r="M507" s="200" t="s">
        <v>19</v>
      </c>
      <c r="N507" s="201" t="s">
        <v>39</v>
      </c>
      <c r="O507" s="65"/>
      <c r="P507" s="202">
        <f t="shared" si="11"/>
        <v>0</v>
      </c>
      <c r="Q507" s="202">
        <v>2.0120000000000001E-4</v>
      </c>
      <c r="R507" s="202">
        <f t="shared" si="12"/>
        <v>0.104911716</v>
      </c>
      <c r="S507" s="202">
        <v>0</v>
      </c>
      <c r="T507" s="203">
        <f t="shared" si="13"/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4" t="s">
        <v>256</v>
      </c>
      <c r="AT507" s="204" t="s">
        <v>155</v>
      </c>
      <c r="AU507" s="204" t="s">
        <v>78</v>
      </c>
      <c r="AY507" s="18" t="s">
        <v>153</v>
      </c>
      <c r="BE507" s="205">
        <f t="shared" si="14"/>
        <v>0</v>
      </c>
      <c r="BF507" s="205">
        <f t="shared" si="15"/>
        <v>0</v>
      </c>
      <c r="BG507" s="205">
        <f t="shared" si="16"/>
        <v>0</v>
      </c>
      <c r="BH507" s="205">
        <f t="shared" si="17"/>
        <v>0</v>
      </c>
      <c r="BI507" s="205">
        <f t="shared" si="18"/>
        <v>0</v>
      </c>
      <c r="BJ507" s="18" t="s">
        <v>76</v>
      </c>
      <c r="BK507" s="205">
        <f t="shared" si="19"/>
        <v>0</v>
      </c>
      <c r="BL507" s="18" t="s">
        <v>256</v>
      </c>
      <c r="BM507" s="204" t="s">
        <v>934</v>
      </c>
    </row>
    <row r="508" spans="1:65" s="13" customFormat="1" ht="11.25">
      <c r="B508" s="206"/>
      <c r="C508" s="207"/>
      <c r="D508" s="208" t="s">
        <v>162</v>
      </c>
      <c r="E508" s="209" t="s">
        <v>19</v>
      </c>
      <c r="F508" s="210" t="s">
        <v>935</v>
      </c>
      <c r="G508" s="207"/>
      <c r="H508" s="209" t="s">
        <v>19</v>
      </c>
      <c r="I508" s="211"/>
      <c r="J508" s="207"/>
      <c r="K508" s="207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162</v>
      </c>
      <c r="AU508" s="216" t="s">
        <v>78</v>
      </c>
      <c r="AV508" s="13" t="s">
        <v>76</v>
      </c>
      <c r="AW508" s="13" t="s">
        <v>30</v>
      </c>
      <c r="AX508" s="13" t="s">
        <v>68</v>
      </c>
      <c r="AY508" s="216" t="s">
        <v>153</v>
      </c>
    </row>
    <row r="509" spans="1:65" s="14" customFormat="1" ht="11.25">
      <c r="B509" s="217"/>
      <c r="C509" s="218"/>
      <c r="D509" s="208" t="s">
        <v>162</v>
      </c>
      <c r="E509" s="219" t="s">
        <v>19</v>
      </c>
      <c r="F509" s="220" t="s">
        <v>936</v>
      </c>
      <c r="G509" s="218"/>
      <c r="H509" s="221">
        <v>521.42999999999995</v>
      </c>
      <c r="I509" s="222"/>
      <c r="J509" s="218"/>
      <c r="K509" s="218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162</v>
      </c>
      <c r="AU509" s="227" t="s">
        <v>78</v>
      </c>
      <c r="AV509" s="14" t="s">
        <v>78</v>
      </c>
      <c r="AW509" s="14" t="s">
        <v>30</v>
      </c>
      <c r="AX509" s="14" t="s">
        <v>76</v>
      </c>
      <c r="AY509" s="227" t="s">
        <v>153</v>
      </c>
    </row>
    <row r="510" spans="1:65" s="2" customFormat="1" ht="21.75" customHeight="1">
      <c r="A510" s="35"/>
      <c r="B510" s="36"/>
      <c r="C510" s="193" t="s">
        <v>937</v>
      </c>
      <c r="D510" s="193" t="s">
        <v>155</v>
      </c>
      <c r="E510" s="194" t="s">
        <v>938</v>
      </c>
      <c r="F510" s="195" t="s">
        <v>939</v>
      </c>
      <c r="G510" s="196" t="s">
        <v>158</v>
      </c>
      <c r="H510" s="197">
        <v>195.483</v>
      </c>
      <c r="I510" s="198"/>
      <c r="J510" s="199">
        <f>ROUND(I510*H510,2)</f>
        <v>0</v>
      </c>
      <c r="K510" s="195" t="s">
        <v>159</v>
      </c>
      <c r="L510" s="40"/>
      <c r="M510" s="200" t="s">
        <v>19</v>
      </c>
      <c r="N510" s="201" t="s">
        <v>39</v>
      </c>
      <c r="O510" s="65"/>
      <c r="P510" s="202">
        <f>O510*H510</f>
        <v>0</v>
      </c>
      <c r="Q510" s="202">
        <v>2.0000000000000001E-4</v>
      </c>
      <c r="R510" s="202">
        <f>Q510*H510</f>
        <v>3.9096600000000002E-2</v>
      </c>
      <c r="S510" s="202">
        <v>0</v>
      </c>
      <c r="T510" s="203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4" t="s">
        <v>256</v>
      </c>
      <c r="AT510" s="204" t="s">
        <v>155</v>
      </c>
      <c r="AU510" s="204" t="s">
        <v>78</v>
      </c>
      <c r="AY510" s="18" t="s">
        <v>153</v>
      </c>
      <c r="BE510" s="205">
        <f>IF(N510="základní",J510,0)</f>
        <v>0</v>
      </c>
      <c r="BF510" s="205">
        <f>IF(N510="snížená",J510,0)</f>
        <v>0</v>
      </c>
      <c r="BG510" s="205">
        <f>IF(N510="zákl. přenesená",J510,0)</f>
        <v>0</v>
      </c>
      <c r="BH510" s="205">
        <f>IF(N510="sníž. přenesená",J510,0)</f>
        <v>0</v>
      </c>
      <c r="BI510" s="205">
        <f>IF(N510="nulová",J510,0)</f>
        <v>0</v>
      </c>
      <c r="BJ510" s="18" t="s">
        <v>76</v>
      </c>
      <c r="BK510" s="205">
        <f>ROUND(I510*H510,2)</f>
        <v>0</v>
      </c>
      <c r="BL510" s="18" t="s">
        <v>256</v>
      </c>
      <c r="BM510" s="204" t="s">
        <v>940</v>
      </c>
    </row>
    <row r="511" spans="1:65" s="13" customFormat="1" ht="11.25">
      <c r="B511" s="206"/>
      <c r="C511" s="207"/>
      <c r="D511" s="208" t="s">
        <v>162</v>
      </c>
      <c r="E511" s="209" t="s">
        <v>19</v>
      </c>
      <c r="F511" s="210" t="s">
        <v>842</v>
      </c>
      <c r="G511" s="207"/>
      <c r="H511" s="209" t="s">
        <v>19</v>
      </c>
      <c r="I511" s="211"/>
      <c r="J511" s="207"/>
      <c r="K511" s="207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162</v>
      </c>
      <c r="AU511" s="216" t="s">
        <v>78</v>
      </c>
      <c r="AV511" s="13" t="s">
        <v>76</v>
      </c>
      <c r="AW511" s="13" t="s">
        <v>30</v>
      </c>
      <c r="AX511" s="13" t="s">
        <v>68</v>
      </c>
      <c r="AY511" s="216" t="s">
        <v>153</v>
      </c>
    </row>
    <row r="512" spans="1:65" s="14" customFormat="1" ht="11.25">
      <c r="B512" s="217"/>
      <c r="C512" s="218"/>
      <c r="D512" s="208" t="s">
        <v>162</v>
      </c>
      <c r="E512" s="219" t="s">
        <v>19</v>
      </c>
      <c r="F512" s="220" t="s">
        <v>843</v>
      </c>
      <c r="G512" s="218"/>
      <c r="H512" s="221">
        <v>120.273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162</v>
      </c>
      <c r="AU512" s="227" t="s">
        <v>78</v>
      </c>
      <c r="AV512" s="14" t="s">
        <v>78</v>
      </c>
      <c r="AW512" s="14" t="s">
        <v>30</v>
      </c>
      <c r="AX512" s="14" t="s">
        <v>68</v>
      </c>
      <c r="AY512" s="227" t="s">
        <v>153</v>
      </c>
    </row>
    <row r="513" spans="1:65" s="13" customFormat="1" ht="11.25">
      <c r="B513" s="206"/>
      <c r="C513" s="207"/>
      <c r="D513" s="208" t="s">
        <v>162</v>
      </c>
      <c r="E513" s="209" t="s">
        <v>19</v>
      </c>
      <c r="F513" s="210" t="s">
        <v>844</v>
      </c>
      <c r="G513" s="207"/>
      <c r="H513" s="209" t="s">
        <v>19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162</v>
      </c>
      <c r="AU513" s="216" t="s">
        <v>78</v>
      </c>
      <c r="AV513" s="13" t="s">
        <v>76</v>
      </c>
      <c r="AW513" s="13" t="s">
        <v>30</v>
      </c>
      <c r="AX513" s="13" t="s">
        <v>68</v>
      </c>
      <c r="AY513" s="216" t="s">
        <v>153</v>
      </c>
    </row>
    <row r="514" spans="1:65" s="14" customFormat="1" ht="11.25">
      <c r="B514" s="217"/>
      <c r="C514" s="218"/>
      <c r="D514" s="208" t="s">
        <v>162</v>
      </c>
      <c r="E514" s="219" t="s">
        <v>19</v>
      </c>
      <c r="F514" s="220" t="s">
        <v>845</v>
      </c>
      <c r="G514" s="218"/>
      <c r="H514" s="221">
        <v>75.209999999999994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162</v>
      </c>
      <c r="AU514" s="227" t="s">
        <v>78</v>
      </c>
      <c r="AV514" s="14" t="s">
        <v>78</v>
      </c>
      <c r="AW514" s="14" t="s">
        <v>30</v>
      </c>
      <c r="AX514" s="14" t="s">
        <v>68</v>
      </c>
      <c r="AY514" s="227" t="s">
        <v>153</v>
      </c>
    </row>
    <row r="515" spans="1:65" s="15" customFormat="1" ht="11.25">
      <c r="B515" s="228"/>
      <c r="C515" s="229"/>
      <c r="D515" s="208" t="s">
        <v>162</v>
      </c>
      <c r="E515" s="230" t="s">
        <v>19</v>
      </c>
      <c r="F515" s="231" t="s">
        <v>174</v>
      </c>
      <c r="G515" s="229"/>
      <c r="H515" s="232">
        <v>195.483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162</v>
      </c>
      <c r="AU515" s="238" t="s">
        <v>78</v>
      </c>
      <c r="AV515" s="15" t="s">
        <v>160</v>
      </c>
      <c r="AW515" s="15" t="s">
        <v>30</v>
      </c>
      <c r="AX515" s="15" t="s">
        <v>76</v>
      </c>
      <c r="AY515" s="238" t="s">
        <v>153</v>
      </c>
    </row>
    <row r="516" spans="1:65" s="2" customFormat="1" ht="33" customHeight="1">
      <c r="A516" s="35"/>
      <c r="B516" s="36"/>
      <c r="C516" s="193" t="s">
        <v>941</v>
      </c>
      <c r="D516" s="193" t="s">
        <v>155</v>
      </c>
      <c r="E516" s="194" t="s">
        <v>942</v>
      </c>
      <c r="F516" s="195" t="s">
        <v>943</v>
      </c>
      <c r="G516" s="196" t="s">
        <v>158</v>
      </c>
      <c r="H516" s="197">
        <v>195.483</v>
      </c>
      <c r="I516" s="198"/>
      <c r="J516" s="199">
        <f>ROUND(I516*H516,2)</f>
        <v>0</v>
      </c>
      <c r="K516" s="195" t="s">
        <v>159</v>
      </c>
      <c r="L516" s="40"/>
      <c r="M516" s="200" t="s">
        <v>19</v>
      </c>
      <c r="N516" s="201" t="s">
        <v>39</v>
      </c>
      <c r="O516" s="65"/>
      <c r="P516" s="202">
        <f>O516*H516</f>
        <v>0</v>
      </c>
      <c r="Q516" s="202">
        <v>2.5839999999999999E-4</v>
      </c>
      <c r="R516" s="202">
        <f>Q516*H516</f>
        <v>5.0512807200000003E-2</v>
      </c>
      <c r="S516" s="202">
        <v>0</v>
      </c>
      <c r="T516" s="203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4" t="s">
        <v>256</v>
      </c>
      <c r="AT516" s="204" t="s">
        <v>155</v>
      </c>
      <c r="AU516" s="204" t="s">
        <v>78</v>
      </c>
      <c r="AY516" s="18" t="s">
        <v>153</v>
      </c>
      <c r="BE516" s="205">
        <f>IF(N516="základní",J516,0)</f>
        <v>0</v>
      </c>
      <c r="BF516" s="205">
        <f>IF(N516="snížená",J516,0)</f>
        <v>0</v>
      </c>
      <c r="BG516" s="205">
        <f>IF(N516="zákl. přenesená",J516,0)</f>
        <v>0</v>
      </c>
      <c r="BH516" s="205">
        <f>IF(N516="sníž. přenesená",J516,0)</f>
        <v>0</v>
      </c>
      <c r="BI516" s="205">
        <f>IF(N516="nulová",J516,0)</f>
        <v>0</v>
      </c>
      <c r="BJ516" s="18" t="s">
        <v>76</v>
      </c>
      <c r="BK516" s="205">
        <f>ROUND(I516*H516,2)</f>
        <v>0</v>
      </c>
      <c r="BL516" s="18" t="s">
        <v>256</v>
      </c>
      <c r="BM516" s="204" t="s">
        <v>944</v>
      </c>
    </row>
    <row r="517" spans="1:65" s="13" customFormat="1" ht="11.25">
      <c r="B517" s="206"/>
      <c r="C517" s="207"/>
      <c r="D517" s="208" t="s">
        <v>162</v>
      </c>
      <c r="E517" s="209" t="s">
        <v>19</v>
      </c>
      <c r="F517" s="210" t="s">
        <v>945</v>
      </c>
      <c r="G517" s="207"/>
      <c r="H517" s="209" t="s">
        <v>19</v>
      </c>
      <c r="I517" s="211"/>
      <c r="J517" s="207"/>
      <c r="K517" s="207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162</v>
      </c>
      <c r="AU517" s="216" t="s">
        <v>78</v>
      </c>
      <c r="AV517" s="13" t="s">
        <v>76</v>
      </c>
      <c r="AW517" s="13" t="s">
        <v>30</v>
      </c>
      <c r="AX517" s="13" t="s">
        <v>68</v>
      </c>
      <c r="AY517" s="216" t="s">
        <v>153</v>
      </c>
    </row>
    <row r="518" spans="1:65" s="14" customFormat="1" ht="11.25">
      <c r="B518" s="217"/>
      <c r="C518" s="218"/>
      <c r="D518" s="208" t="s">
        <v>162</v>
      </c>
      <c r="E518" s="219" t="s">
        <v>19</v>
      </c>
      <c r="F518" s="220" t="s">
        <v>859</v>
      </c>
      <c r="G518" s="218"/>
      <c r="H518" s="221">
        <v>195.483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162</v>
      </c>
      <c r="AU518" s="227" t="s">
        <v>78</v>
      </c>
      <c r="AV518" s="14" t="s">
        <v>78</v>
      </c>
      <c r="AW518" s="14" t="s">
        <v>30</v>
      </c>
      <c r="AX518" s="14" t="s">
        <v>76</v>
      </c>
      <c r="AY518" s="227" t="s">
        <v>153</v>
      </c>
    </row>
    <row r="519" spans="1:65" s="2" customFormat="1" ht="33" customHeight="1">
      <c r="A519" s="35"/>
      <c r="B519" s="36"/>
      <c r="C519" s="193" t="s">
        <v>946</v>
      </c>
      <c r="D519" s="193" t="s">
        <v>155</v>
      </c>
      <c r="E519" s="194" t="s">
        <v>947</v>
      </c>
      <c r="F519" s="195" t="s">
        <v>948</v>
      </c>
      <c r="G519" s="196" t="s">
        <v>158</v>
      </c>
      <c r="H519" s="197">
        <v>521.42999999999995</v>
      </c>
      <c r="I519" s="198"/>
      <c r="J519" s="199">
        <f>ROUND(I519*H519,2)</f>
        <v>0</v>
      </c>
      <c r="K519" s="195" t="s">
        <v>159</v>
      </c>
      <c r="L519" s="40"/>
      <c r="M519" s="200" t="s">
        <v>19</v>
      </c>
      <c r="N519" s="201" t="s">
        <v>39</v>
      </c>
      <c r="O519" s="65"/>
      <c r="P519" s="202">
        <f>O519*H519</f>
        <v>0</v>
      </c>
      <c r="Q519" s="202">
        <v>2.5839999999999999E-4</v>
      </c>
      <c r="R519" s="202">
        <f>Q519*H519</f>
        <v>0.13473751199999998</v>
      </c>
      <c r="S519" s="202">
        <v>0</v>
      </c>
      <c r="T519" s="203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4" t="s">
        <v>256</v>
      </c>
      <c r="AT519" s="204" t="s">
        <v>155</v>
      </c>
      <c r="AU519" s="204" t="s">
        <v>78</v>
      </c>
      <c r="AY519" s="18" t="s">
        <v>153</v>
      </c>
      <c r="BE519" s="205">
        <f>IF(N519="základní",J519,0)</f>
        <v>0</v>
      </c>
      <c r="BF519" s="205">
        <f>IF(N519="snížená",J519,0)</f>
        <v>0</v>
      </c>
      <c r="BG519" s="205">
        <f>IF(N519="zákl. přenesená",J519,0)</f>
        <v>0</v>
      </c>
      <c r="BH519" s="205">
        <f>IF(N519="sníž. přenesená",J519,0)</f>
        <v>0</v>
      </c>
      <c r="BI519" s="205">
        <f>IF(N519="nulová",J519,0)</f>
        <v>0</v>
      </c>
      <c r="BJ519" s="18" t="s">
        <v>76</v>
      </c>
      <c r="BK519" s="205">
        <f>ROUND(I519*H519,2)</f>
        <v>0</v>
      </c>
      <c r="BL519" s="18" t="s">
        <v>256</v>
      </c>
      <c r="BM519" s="204" t="s">
        <v>949</v>
      </c>
    </row>
    <row r="520" spans="1:65" s="13" customFormat="1" ht="11.25">
      <c r="B520" s="206"/>
      <c r="C520" s="207"/>
      <c r="D520" s="208" t="s">
        <v>162</v>
      </c>
      <c r="E520" s="209" t="s">
        <v>19</v>
      </c>
      <c r="F520" s="210" t="s">
        <v>950</v>
      </c>
      <c r="G520" s="207"/>
      <c r="H520" s="209" t="s">
        <v>19</v>
      </c>
      <c r="I520" s="211"/>
      <c r="J520" s="207"/>
      <c r="K520" s="207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162</v>
      </c>
      <c r="AU520" s="216" t="s">
        <v>78</v>
      </c>
      <c r="AV520" s="13" t="s">
        <v>76</v>
      </c>
      <c r="AW520" s="13" t="s">
        <v>30</v>
      </c>
      <c r="AX520" s="13" t="s">
        <v>68</v>
      </c>
      <c r="AY520" s="216" t="s">
        <v>153</v>
      </c>
    </row>
    <row r="521" spans="1:65" s="14" customFormat="1" ht="11.25">
      <c r="B521" s="217"/>
      <c r="C521" s="218"/>
      <c r="D521" s="208" t="s">
        <v>162</v>
      </c>
      <c r="E521" s="219" t="s">
        <v>19</v>
      </c>
      <c r="F521" s="220" t="s">
        <v>936</v>
      </c>
      <c r="G521" s="218"/>
      <c r="H521" s="221">
        <v>521.42999999999995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162</v>
      </c>
      <c r="AU521" s="227" t="s">
        <v>78</v>
      </c>
      <c r="AV521" s="14" t="s">
        <v>78</v>
      </c>
      <c r="AW521" s="14" t="s">
        <v>30</v>
      </c>
      <c r="AX521" s="14" t="s">
        <v>76</v>
      </c>
      <c r="AY521" s="227" t="s">
        <v>153</v>
      </c>
    </row>
    <row r="522" spans="1:65" s="2" customFormat="1" ht="33" customHeight="1">
      <c r="A522" s="35"/>
      <c r="B522" s="36"/>
      <c r="C522" s="193" t="s">
        <v>951</v>
      </c>
      <c r="D522" s="193" t="s">
        <v>155</v>
      </c>
      <c r="E522" s="194" t="s">
        <v>952</v>
      </c>
      <c r="F522" s="195" t="s">
        <v>953</v>
      </c>
      <c r="G522" s="196" t="s">
        <v>308</v>
      </c>
      <c r="H522" s="197">
        <v>800</v>
      </c>
      <c r="I522" s="198"/>
      <c r="J522" s="199">
        <f>ROUND(I522*H522,2)</f>
        <v>0</v>
      </c>
      <c r="K522" s="195" t="s">
        <v>159</v>
      </c>
      <c r="L522" s="40"/>
      <c r="M522" s="200" t="s">
        <v>19</v>
      </c>
      <c r="N522" s="201" t="s">
        <v>39</v>
      </c>
      <c r="O522" s="65"/>
      <c r="P522" s="202">
        <f>O522*H522</f>
        <v>0</v>
      </c>
      <c r="Q522" s="202">
        <v>0</v>
      </c>
      <c r="R522" s="202">
        <f>Q522*H522</f>
        <v>0</v>
      </c>
      <c r="S522" s="202">
        <v>0</v>
      </c>
      <c r="T522" s="203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4" t="s">
        <v>256</v>
      </c>
      <c r="AT522" s="204" t="s">
        <v>155</v>
      </c>
      <c r="AU522" s="204" t="s">
        <v>78</v>
      </c>
      <c r="AY522" s="18" t="s">
        <v>153</v>
      </c>
      <c r="BE522" s="205">
        <f>IF(N522="základní",J522,0)</f>
        <v>0</v>
      </c>
      <c r="BF522" s="205">
        <f>IF(N522="snížená",J522,0)</f>
        <v>0</v>
      </c>
      <c r="BG522" s="205">
        <f>IF(N522="zákl. přenesená",J522,0)</f>
        <v>0</v>
      </c>
      <c r="BH522" s="205">
        <f>IF(N522="sníž. přenesená",J522,0)</f>
        <v>0</v>
      </c>
      <c r="BI522" s="205">
        <f>IF(N522="nulová",J522,0)</f>
        <v>0</v>
      </c>
      <c r="BJ522" s="18" t="s">
        <v>76</v>
      </c>
      <c r="BK522" s="205">
        <f>ROUND(I522*H522,2)</f>
        <v>0</v>
      </c>
      <c r="BL522" s="18" t="s">
        <v>256</v>
      </c>
      <c r="BM522" s="204" t="s">
        <v>954</v>
      </c>
    </row>
    <row r="523" spans="1:65" s="13" customFormat="1" ht="11.25">
      <c r="B523" s="206"/>
      <c r="C523" s="207"/>
      <c r="D523" s="208" t="s">
        <v>162</v>
      </c>
      <c r="E523" s="209" t="s">
        <v>19</v>
      </c>
      <c r="F523" s="210" t="s">
        <v>955</v>
      </c>
      <c r="G523" s="207"/>
      <c r="H523" s="209" t="s">
        <v>19</v>
      </c>
      <c r="I523" s="211"/>
      <c r="J523" s="207"/>
      <c r="K523" s="207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162</v>
      </c>
      <c r="AU523" s="216" t="s">
        <v>78</v>
      </c>
      <c r="AV523" s="13" t="s">
        <v>76</v>
      </c>
      <c r="AW523" s="13" t="s">
        <v>30</v>
      </c>
      <c r="AX523" s="13" t="s">
        <v>68</v>
      </c>
      <c r="AY523" s="216" t="s">
        <v>153</v>
      </c>
    </row>
    <row r="524" spans="1:65" s="14" customFormat="1" ht="11.25">
      <c r="B524" s="217"/>
      <c r="C524" s="218"/>
      <c r="D524" s="208" t="s">
        <v>162</v>
      </c>
      <c r="E524" s="219" t="s">
        <v>19</v>
      </c>
      <c r="F524" s="220" t="s">
        <v>956</v>
      </c>
      <c r="G524" s="218"/>
      <c r="H524" s="221">
        <v>800</v>
      </c>
      <c r="I524" s="222"/>
      <c r="J524" s="218"/>
      <c r="K524" s="218"/>
      <c r="L524" s="223"/>
      <c r="M524" s="224"/>
      <c r="N524" s="225"/>
      <c r="O524" s="225"/>
      <c r="P524" s="225"/>
      <c r="Q524" s="225"/>
      <c r="R524" s="225"/>
      <c r="S524" s="225"/>
      <c r="T524" s="226"/>
      <c r="AT524" s="227" t="s">
        <v>162</v>
      </c>
      <c r="AU524" s="227" t="s">
        <v>78</v>
      </c>
      <c r="AV524" s="14" t="s">
        <v>78</v>
      </c>
      <c r="AW524" s="14" t="s">
        <v>30</v>
      </c>
      <c r="AX524" s="14" t="s">
        <v>76</v>
      </c>
      <c r="AY524" s="227" t="s">
        <v>153</v>
      </c>
    </row>
    <row r="525" spans="1:65" s="2" customFormat="1" ht="44.25" customHeight="1">
      <c r="A525" s="35"/>
      <c r="B525" s="36"/>
      <c r="C525" s="193" t="s">
        <v>894</v>
      </c>
      <c r="D525" s="193" t="s">
        <v>155</v>
      </c>
      <c r="E525" s="194" t="s">
        <v>957</v>
      </c>
      <c r="F525" s="195" t="s">
        <v>958</v>
      </c>
      <c r="G525" s="196" t="s">
        <v>158</v>
      </c>
      <c r="H525" s="197">
        <v>521.42999999999995</v>
      </c>
      <c r="I525" s="198"/>
      <c r="J525" s="199">
        <f>ROUND(I525*H525,2)</f>
        <v>0</v>
      </c>
      <c r="K525" s="195" t="s">
        <v>159</v>
      </c>
      <c r="L525" s="40"/>
      <c r="M525" s="200" t="s">
        <v>19</v>
      </c>
      <c r="N525" s="201" t="s">
        <v>39</v>
      </c>
      <c r="O525" s="65"/>
      <c r="P525" s="202">
        <f>O525*H525</f>
        <v>0</v>
      </c>
      <c r="Q525" s="202">
        <v>2.34E-5</v>
      </c>
      <c r="R525" s="202">
        <f>Q525*H525</f>
        <v>1.2201461999999998E-2</v>
      </c>
      <c r="S525" s="202">
        <v>0</v>
      </c>
      <c r="T525" s="203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4" t="s">
        <v>256</v>
      </c>
      <c r="AT525" s="204" t="s">
        <v>155</v>
      </c>
      <c r="AU525" s="204" t="s">
        <v>78</v>
      </c>
      <c r="AY525" s="18" t="s">
        <v>153</v>
      </c>
      <c r="BE525" s="205">
        <f>IF(N525="základní",J525,0)</f>
        <v>0</v>
      </c>
      <c r="BF525" s="205">
        <f>IF(N525="snížená",J525,0)</f>
        <v>0</v>
      </c>
      <c r="BG525" s="205">
        <f>IF(N525="zákl. přenesená",J525,0)</f>
        <v>0</v>
      </c>
      <c r="BH525" s="205">
        <f>IF(N525="sníž. přenesená",J525,0)</f>
        <v>0</v>
      </c>
      <c r="BI525" s="205">
        <f>IF(N525="nulová",J525,0)</f>
        <v>0</v>
      </c>
      <c r="BJ525" s="18" t="s">
        <v>76</v>
      </c>
      <c r="BK525" s="205">
        <f>ROUND(I525*H525,2)</f>
        <v>0</v>
      </c>
      <c r="BL525" s="18" t="s">
        <v>256</v>
      </c>
      <c r="BM525" s="204" t="s">
        <v>959</v>
      </c>
    </row>
    <row r="526" spans="1:65" s="13" customFormat="1" ht="11.25">
      <c r="B526" s="206"/>
      <c r="C526" s="207"/>
      <c r="D526" s="208" t="s">
        <v>162</v>
      </c>
      <c r="E526" s="209" t="s">
        <v>19</v>
      </c>
      <c r="F526" s="210" t="s">
        <v>950</v>
      </c>
      <c r="G526" s="207"/>
      <c r="H526" s="209" t="s">
        <v>19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162</v>
      </c>
      <c r="AU526" s="216" t="s">
        <v>78</v>
      </c>
      <c r="AV526" s="13" t="s">
        <v>76</v>
      </c>
      <c r="AW526" s="13" t="s">
        <v>30</v>
      </c>
      <c r="AX526" s="13" t="s">
        <v>68</v>
      </c>
      <c r="AY526" s="216" t="s">
        <v>153</v>
      </c>
    </row>
    <row r="527" spans="1:65" s="14" customFormat="1" ht="11.25">
      <c r="B527" s="217"/>
      <c r="C527" s="218"/>
      <c r="D527" s="208" t="s">
        <v>162</v>
      </c>
      <c r="E527" s="219" t="s">
        <v>19</v>
      </c>
      <c r="F527" s="220" t="s">
        <v>936</v>
      </c>
      <c r="G527" s="218"/>
      <c r="H527" s="221">
        <v>521.42999999999995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162</v>
      </c>
      <c r="AU527" s="227" t="s">
        <v>78</v>
      </c>
      <c r="AV527" s="14" t="s">
        <v>78</v>
      </c>
      <c r="AW527" s="14" t="s">
        <v>30</v>
      </c>
      <c r="AX527" s="14" t="s">
        <v>76</v>
      </c>
      <c r="AY527" s="227" t="s">
        <v>153</v>
      </c>
    </row>
    <row r="528" spans="1:65" s="12" customFormat="1" ht="25.9" customHeight="1">
      <c r="B528" s="177"/>
      <c r="C528" s="178"/>
      <c r="D528" s="179" t="s">
        <v>67</v>
      </c>
      <c r="E528" s="180" t="s">
        <v>296</v>
      </c>
      <c r="F528" s="180" t="s">
        <v>960</v>
      </c>
      <c r="G528" s="178"/>
      <c r="H528" s="178"/>
      <c r="I528" s="181"/>
      <c r="J528" s="182">
        <f>BK528</f>
        <v>0</v>
      </c>
      <c r="K528" s="178"/>
      <c r="L528" s="183"/>
      <c r="M528" s="184"/>
      <c r="N528" s="185"/>
      <c r="O528" s="185"/>
      <c r="P528" s="186">
        <f>P529</f>
        <v>0</v>
      </c>
      <c r="Q528" s="185"/>
      <c r="R528" s="186">
        <f>R529</f>
        <v>7.8181375000000015</v>
      </c>
      <c r="S528" s="185"/>
      <c r="T528" s="187">
        <f>T529</f>
        <v>0</v>
      </c>
      <c r="AR528" s="188" t="s">
        <v>175</v>
      </c>
      <c r="AT528" s="189" t="s">
        <v>67</v>
      </c>
      <c r="AU528" s="189" t="s">
        <v>68</v>
      </c>
      <c r="AY528" s="188" t="s">
        <v>153</v>
      </c>
      <c r="BK528" s="190">
        <f>BK529</f>
        <v>0</v>
      </c>
    </row>
    <row r="529" spans="1:65" s="12" customFormat="1" ht="22.9" customHeight="1">
      <c r="B529" s="177"/>
      <c r="C529" s="178"/>
      <c r="D529" s="179" t="s">
        <v>67</v>
      </c>
      <c r="E529" s="191" t="s">
        <v>961</v>
      </c>
      <c r="F529" s="191" t="s">
        <v>962</v>
      </c>
      <c r="G529" s="178"/>
      <c r="H529" s="178"/>
      <c r="I529" s="181"/>
      <c r="J529" s="192">
        <f>BK529</f>
        <v>0</v>
      </c>
      <c r="K529" s="178"/>
      <c r="L529" s="183"/>
      <c r="M529" s="184"/>
      <c r="N529" s="185"/>
      <c r="O529" s="185"/>
      <c r="P529" s="186">
        <f>SUM(P530:P540)</f>
        <v>0</v>
      </c>
      <c r="Q529" s="185"/>
      <c r="R529" s="186">
        <f>SUM(R530:R540)</f>
        <v>7.8181375000000015</v>
      </c>
      <c r="S529" s="185"/>
      <c r="T529" s="187">
        <f>SUM(T530:T540)</f>
        <v>0</v>
      </c>
      <c r="AR529" s="188" t="s">
        <v>175</v>
      </c>
      <c r="AT529" s="189" t="s">
        <v>67</v>
      </c>
      <c r="AU529" s="189" t="s">
        <v>76</v>
      </c>
      <c r="AY529" s="188" t="s">
        <v>153</v>
      </c>
      <c r="BK529" s="190">
        <f>SUM(BK530:BK540)</f>
        <v>0</v>
      </c>
    </row>
    <row r="530" spans="1:65" s="2" customFormat="1" ht="55.5" customHeight="1">
      <c r="A530" s="35"/>
      <c r="B530" s="36"/>
      <c r="C530" s="193" t="s">
        <v>963</v>
      </c>
      <c r="D530" s="193" t="s">
        <v>155</v>
      </c>
      <c r="E530" s="194" t="s">
        <v>964</v>
      </c>
      <c r="F530" s="195" t="s">
        <v>965</v>
      </c>
      <c r="G530" s="196" t="s">
        <v>158</v>
      </c>
      <c r="H530" s="197">
        <v>32.590000000000003</v>
      </c>
      <c r="I530" s="198"/>
      <c r="J530" s="199">
        <f>ROUND(I530*H530,2)</f>
        <v>0</v>
      </c>
      <c r="K530" s="195" t="s">
        <v>159</v>
      </c>
      <c r="L530" s="40"/>
      <c r="M530" s="200" t="s">
        <v>19</v>
      </c>
      <c r="N530" s="201" t="s">
        <v>39</v>
      </c>
      <c r="O530" s="65"/>
      <c r="P530" s="202">
        <f>O530*H530</f>
        <v>0</v>
      </c>
      <c r="Q530" s="202">
        <v>8.4250000000000005E-2</v>
      </c>
      <c r="R530" s="202">
        <f>Q530*H530</f>
        <v>2.7457075000000004</v>
      </c>
      <c r="S530" s="202">
        <v>0</v>
      </c>
      <c r="T530" s="203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4" t="s">
        <v>515</v>
      </c>
      <c r="AT530" s="204" t="s">
        <v>155</v>
      </c>
      <c r="AU530" s="204" t="s">
        <v>78</v>
      </c>
      <c r="AY530" s="18" t="s">
        <v>153</v>
      </c>
      <c r="BE530" s="205">
        <f>IF(N530="základní",J530,0)</f>
        <v>0</v>
      </c>
      <c r="BF530" s="205">
        <f>IF(N530="snížená",J530,0)</f>
        <v>0</v>
      </c>
      <c r="BG530" s="205">
        <f>IF(N530="zákl. přenesená",J530,0)</f>
        <v>0</v>
      </c>
      <c r="BH530" s="205">
        <f>IF(N530="sníž. přenesená",J530,0)</f>
        <v>0</v>
      </c>
      <c r="BI530" s="205">
        <f>IF(N530="nulová",J530,0)</f>
        <v>0</v>
      </c>
      <c r="BJ530" s="18" t="s">
        <v>76</v>
      </c>
      <c r="BK530" s="205">
        <f>ROUND(I530*H530,2)</f>
        <v>0</v>
      </c>
      <c r="BL530" s="18" t="s">
        <v>515</v>
      </c>
      <c r="BM530" s="204" t="s">
        <v>966</v>
      </c>
    </row>
    <row r="531" spans="1:65" s="13" customFormat="1" ht="11.25">
      <c r="B531" s="206"/>
      <c r="C531" s="207"/>
      <c r="D531" s="208" t="s">
        <v>162</v>
      </c>
      <c r="E531" s="209" t="s">
        <v>19</v>
      </c>
      <c r="F531" s="210" t="s">
        <v>967</v>
      </c>
      <c r="G531" s="207"/>
      <c r="H531" s="209" t="s">
        <v>19</v>
      </c>
      <c r="I531" s="211"/>
      <c r="J531" s="207"/>
      <c r="K531" s="207"/>
      <c r="L531" s="212"/>
      <c r="M531" s="213"/>
      <c r="N531" s="214"/>
      <c r="O531" s="214"/>
      <c r="P531" s="214"/>
      <c r="Q531" s="214"/>
      <c r="R531" s="214"/>
      <c r="S531" s="214"/>
      <c r="T531" s="215"/>
      <c r="AT531" s="216" t="s">
        <v>162</v>
      </c>
      <c r="AU531" s="216" t="s">
        <v>78</v>
      </c>
      <c r="AV531" s="13" t="s">
        <v>76</v>
      </c>
      <c r="AW531" s="13" t="s">
        <v>30</v>
      </c>
      <c r="AX531" s="13" t="s">
        <v>68</v>
      </c>
      <c r="AY531" s="216" t="s">
        <v>153</v>
      </c>
    </row>
    <row r="532" spans="1:65" s="14" customFormat="1" ht="11.25">
      <c r="B532" s="217"/>
      <c r="C532" s="218"/>
      <c r="D532" s="208" t="s">
        <v>162</v>
      </c>
      <c r="E532" s="219" t="s">
        <v>19</v>
      </c>
      <c r="F532" s="220" t="s">
        <v>968</v>
      </c>
      <c r="G532" s="218"/>
      <c r="H532" s="221">
        <v>32.590000000000003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162</v>
      </c>
      <c r="AU532" s="227" t="s">
        <v>78</v>
      </c>
      <c r="AV532" s="14" t="s">
        <v>78</v>
      </c>
      <c r="AW532" s="14" t="s">
        <v>30</v>
      </c>
      <c r="AX532" s="14" t="s">
        <v>76</v>
      </c>
      <c r="AY532" s="227" t="s">
        <v>153</v>
      </c>
    </row>
    <row r="533" spans="1:65" s="2" customFormat="1" ht="16.5" customHeight="1">
      <c r="A533" s="35"/>
      <c r="B533" s="36"/>
      <c r="C533" s="239" t="s">
        <v>969</v>
      </c>
      <c r="D533" s="239" t="s">
        <v>296</v>
      </c>
      <c r="E533" s="240" t="s">
        <v>970</v>
      </c>
      <c r="F533" s="241" t="s">
        <v>971</v>
      </c>
      <c r="G533" s="242" t="s">
        <v>158</v>
      </c>
      <c r="H533" s="243">
        <v>32.594000000000001</v>
      </c>
      <c r="I533" s="244"/>
      <c r="J533" s="245">
        <f>ROUND(I533*H533,2)</f>
        <v>0</v>
      </c>
      <c r="K533" s="241" t="s">
        <v>159</v>
      </c>
      <c r="L533" s="246"/>
      <c r="M533" s="247" t="s">
        <v>19</v>
      </c>
      <c r="N533" s="248" t="s">
        <v>39</v>
      </c>
      <c r="O533" s="65"/>
      <c r="P533" s="202">
        <f>O533*H533</f>
        <v>0</v>
      </c>
      <c r="Q533" s="202">
        <v>0.14000000000000001</v>
      </c>
      <c r="R533" s="202">
        <f>Q533*H533</f>
        <v>4.5631600000000008</v>
      </c>
      <c r="S533" s="202">
        <v>0</v>
      </c>
      <c r="T533" s="203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4" t="s">
        <v>854</v>
      </c>
      <c r="AT533" s="204" t="s">
        <v>296</v>
      </c>
      <c r="AU533" s="204" t="s">
        <v>78</v>
      </c>
      <c r="AY533" s="18" t="s">
        <v>153</v>
      </c>
      <c r="BE533" s="205">
        <f>IF(N533="základní",J533,0)</f>
        <v>0</v>
      </c>
      <c r="BF533" s="205">
        <f>IF(N533="snížená",J533,0)</f>
        <v>0</v>
      </c>
      <c r="BG533" s="205">
        <f>IF(N533="zákl. přenesená",J533,0)</f>
        <v>0</v>
      </c>
      <c r="BH533" s="205">
        <f>IF(N533="sníž. přenesená",J533,0)</f>
        <v>0</v>
      </c>
      <c r="BI533" s="205">
        <f>IF(N533="nulová",J533,0)</f>
        <v>0</v>
      </c>
      <c r="BJ533" s="18" t="s">
        <v>76</v>
      </c>
      <c r="BK533" s="205">
        <f>ROUND(I533*H533,2)</f>
        <v>0</v>
      </c>
      <c r="BL533" s="18" t="s">
        <v>854</v>
      </c>
      <c r="BM533" s="204" t="s">
        <v>972</v>
      </c>
    </row>
    <row r="534" spans="1:65" s="2" customFormat="1" ht="19.5">
      <c r="A534" s="35"/>
      <c r="B534" s="36"/>
      <c r="C534" s="37"/>
      <c r="D534" s="208" t="s">
        <v>622</v>
      </c>
      <c r="E534" s="37"/>
      <c r="F534" s="249" t="s">
        <v>973</v>
      </c>
      <c r="G534" s="37"/>
      <c r="H534" s="37"/>
      <c r="I534" s="116"/>
      <c r="J534" s="37"/>
      <c r="K534" s="37"/>
      <c r="L534" s="40"/>
      <c r="M534" s="250"/>
      <c r="N534" s="251"/>
      <c r="O534" s="65"/>
      <c r="P534" s="65"/>
      <c r="Q534" s="65"/>
      <c r="R534" s="65"/>
      <c r="S534" s="65"/>
      <c r="T534" s="66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622</v>
      </c>
      <c r="AU534" s="18" t="s">
        <v>78</v>
      </c>
    </row>
    <row r="535" spans="1:65" s="14" customFormat="1" ht="11.25">
      <c r="B535" s="217"/>
      <c r="C535" s="218"/>
      <c r="D535" s="208" t="s">
        <v>162</v>
      </c>
      <c r="E535" s="219" t="s">
        <v>19</v>
      </c>
      <c r="F535" s="220" t="s">
        <v>974</v>
      </c>
      <c r="G535" s="218"/>
      <c r="H535" s="221">
        <v>32.594000000000001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162</v>
      </c>
      <c r="AU535" s="227" t="s">
        <v>78</v>
      </c>
      <c r="AV535" s="14" t="s">
        <v>78</v>
      </c>
      <c r="AW535" s="14" t="s">
        <v>30</v>
      </c>
      <c r="AX535" s="14" t="s">
        <v>76</v>
      </c>
      <c r="AY535" s="227" t="s">
        <v>153</v>
      </c>
    </row>
    <row r="536" spans="1:65" s="2" customFormat="1" ht="21.75" customHeight="1">
      <c r="A536" s="35"/>
      <c r="B536" s="36"/>
      <c r="C536" s="239" t="s">
        <v>975</v>
      </c>
      <c r="D536" s="239" t="s">
        <v>296</v>
      </c>
      <c r="E536" s="240" t="s">
        <v>976</v>
      </c>
      <c r="F536" s="241" t="s">
        <v>977</v>
      </c>
      <c r="G536" s="242" t="s">
        <v>158</v>
      </c>
      <c r="H536" s="243">
        <v>2.9590000000000001</v>
      </c>
      <c r="I536" s="244"/>
      <c r="J536" s="245">
        <f>ROUND(I536*H536,2)</f>
        <v>0</v>
      </c>
      <c r="K536" s="241" t="s">
        <v>159</v>
      </c>
      <c r="L536" s="246"/>
      <c r="M536" s="247" t="s">
        <v>19</v>
      </c>
      <c r="N536" s="248" t="s">
        <v>39</v>
      </c>
      <c r="O536" s="65"/>
      <c r="P536" s="202">
        <f>O536*H536</f>
        <v>0</v>
      </c>
      <c r="Q536" s="202">
        <v>0.13</v>
      </c>
      <c r="R536" s="202">
        <f>Q536*H536</f>
        <v>0.38467000000000001</v>
      </c>
      <c r="S536" s="202">
        <v>0</v>
      </c>
      <c r="T536" s="203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4" t="s">
        <v>854</v>
      </c>
      <c r="AT536" s="204" t="s">
        <v>296</v>
      </c>
      <c r="AU536" s="204" t="s">
        <v>78</v>
      </c>
      <c r="AY536" s="18" t="s">
        <v>153</v>
      </c>
      <c r="BE536" s="205">
        <f>IF(N536="základní",J536,0)</f>
        <v>0</v>
      </c>
      <c r="BF536" s="205">
        <f>IF(N536="snížená",J536,0)</f>
        <v>0</v>
      </c>
      <c r="BG536" s="205">
        <f>IF(N536="zákl. přenesená",J536,0)</f>
        <v>0</v>
      </c>
      <c r="BH536" s="205">
        <f>IF(N536="sníž. přenesená",J536,0)</f>
        <v>0</v>
      </c>
      <c r="BI536" s="205">
        <f>IF(N536="nulová",J536,0)</f>
        <v>0</v>
      </c>
      <c r="BJ536" s="18" t="s">
        <v>76</v>
      </c>
      <c r="BK536" s="205">
        <f>ROUND(I536*H536,2)</f>
        <v>0</v>
      </c>
      <c r="BL536" s="18" t="s">
        <v>854</v>
      </c>
      <c r="BM536" s="204" t="s">
        <v>978</v>
      </c>
    </row>
    <row r="537" spans="1:65" s="2" customFormat="1" ht="19.5">
      <c r="A537" s="35"/>
      <c r="B537" s="36"/>
      <c r="C537" s="37"/>
      <c r="D537" s="208" t="s">
        <v>622</v>
      </c>
      <c r="E537" s="37"/>
      <c r="F537" s="249" t="s">
        <v>979</v>
      </c>
      <c r="G537" s="37"/>
      <c r="H537" s="37"/>
      <c r="I537" s="116"/>
      <c r="J537" s="37"/>
      <c r="K537" s="37"/>
      <c r="L537" s="40"/>
      <c r="M537" s="250"/>
      <c r="N537" s="251"/>
      <c r="O537" s="65"/>
      <c r="P537" s="65"/>
      <c r="Q537" s="65"/>
      <c r="R537" s="65"/>
      <c r="S537" s="65"/>
      <c r="T537" s="66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622</v>
      </c>
      <c r="AU537" s="18" t="s">
        <v>78</v>
      </c>
    </row>
    <row r="538" spans="1:65" s="2" customFormat="1" ht="21.75" customHeight="1">
      <c r="A538" s="35"/>
      <c r="B538" s="36"/>
      <c r="C538" s="193" t="s">
        <v>980</v>
      </c>
      <c r="D538" s="193" t="s">
        <v>155</v>
      </c>
      <c r="E538" s="194" t="s">
        <v>981</v>
      </c>
      <c r="F538" s="195" t="s">
        <v>982</v>
      </c>
      <c r="G538" s="196" t="s">
        <v>308</v>
      </c>
      <c r="H538" s="197">
        <v>70</v>
      </c>
      <c r="I538" s="198"/>
      <c r="J538" s="199">
        <f>ROUND(I538*H538,2)</f>
        <v>0</v>
      </c>
      <c r="K538" s="195" t="s">
        <v>159</v>
      </c>
      <c r="L538" s="40"/>
      <c r="M538" s="200" t="s">
        <v>19</v>
      </c>
      <c r="N538" s="201" t="s">
        <v>39</v>
      </c>
      <c r="O538" s="65"/>
      <c r="P538" s="202">
        <f>O538*H538</f>
        <v>0</v>
      </c>
      <c r="Q538" s="202">
        <v>1.7799999999999999E-3</v>
      </c>
      <c r="R538" s="202">
        <f>Q538*H538</f>
        <v>0.12459999999999999</v>
      </c>
      <c r="S538" s="202">
        <v>0</v>
      </c>
      <c r="T538" s="203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4" t="s">
        <v>515</v>
      </c>
      <c r="AT538" s="204" t="s">
        <v>155</v>
      </c>
      <c r="AU538" s="204" t="s">
        <v>78</v>
      </c>
      <c r="AY538" s="18" t="s">
        <v>153</v>
      </c>
      <c r="BE538" s="205">
        <f>IF(N538="základní",J538,0)</f>
        <v>0</v>
      </c>
      <c r="BF538" s="205">
        <f>IF(N538="snížená",J538,0)</f>
        <v>0</v>
      </c>
      <c r="BG538" s="205">
        <f>IF(N538="zákl. přenesená",J538,0)</f>
        <v>0</v>
      </c>
      <c r="BH538" s="205">
        <f>IF(N538="sníž. přenesená",J538,0)</f>
        <v>0</v>
      </c>
      <c r="BI538" s="205">
        <f>IF(N538="nulová",J538,0)</f>
        <v>0</v>
      </c>
      <c r="BJ538" s="18" t="s">
        <v>76</v>
      </c>
      <c r="BK538" s="205">
        <f>ROUND(I538*H538,2)</f>
        <v>0</v>
      </c>
      <c r="BL538" s="18" t="s">
        <v>515</v>
      </c>
      <c r="BM538" s="204" t="s">
        <v>983</v>
      </c>
    </row>
    <row r="539" spans="1:65" s="13" customFormat="1" ht="11.25">
      <c r="B539" s="206"/>
      <c r="C539" s="207"/>
      <c r="D539" s="208" t="s">
        <v>162</v>
      </c>
      <c r="E539" s="209" t="s">
        <v>19</v>
      </c>
      <c r="F539" s="210" t="s">
        <v>984</v>
      </c>
      <c r="G539" s="207"/>
      <c r="H539" s="209" t="s">
        <v>19</v>
      </c>
      <c r="I539" s="211"/>
      <c r="J539" s="207"/>
      <c r="K539" s="207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162</v>
      </c>
      <c r="AU539" s="216" t="s">
        <v>78</v>
      </c>
      <c r="AV539" s="13" t="s">
        <v>76</v>
      </c>
      <c r="AW539" s="13" t="s">
        <v>30</v>
      </c>
      <c r="AX539" s="13" t="s">
        <v>68</v>
      </c>
      <c r="AY539" s="216" t="s">
        <v>153</v>
      </c>
    </row>
    <row r="540" spans="1:65" s="14" customFormat="1" ht="11.25">
      <c r="B540" s="217"/>
      <c r="C540" s="218"/>
      <c r="D540" s="208" t="s">
        <v>162</v>
      </c>
      <c r="E540" s="219" t="s">
        <v>19</v>
      </c>
      <c r="F540" s="220" t="s">
        <v>985</v>
      </c>
      <c r="G540" s="218"/>
      <c r="H540" s="221">
        <v>70</v>
      </c>
      <c r="I540" s="222"/>
      <c r="J540" s="218"/>
      <c r="K540" s="218"/>
      <c r="L540" s="223"/>
      <c r="M540" s="252"/>
      <c r="N540" s="253"/>
      <c r="O540" s="253"/>
      <c r="P540" s="253"/>
      <c r="Q540" s="253"/>
      <c r="R540" s="253"/>
      <c r="S540" s="253"/>
      <c r="T540" s="254"/>
      <c r="AT540" s="227" t="s">
        <v>162</v>
      </c>
      <c r="AU540" s="227" t="s">
        <v>78</v>
      </c>
      <c r="AV540" s="14" t="s">
        <v>78</v>
      </c>
      <c r="AW540" s="14" t="s">
        <v>30</v>
      </c>
      <c r="AX540" s="14" t="s">
        <v>76</v>
      </c>
      <c r="AY540" s="227" t="s">
        <v>153</v>
      </c>
    </row>
    <row r="541" spans="1:65" s="2" customFormat="1" ht="6.95" customHeight="1">
      <c r="A541" s="35"/>
      <c r="B541" s="48"/>
      <c r="C541" s="49"/>
      <c r="D541" s="49"/>
      <c r="E541" s="49"/>
      <c r="F541" s="49"/>
      <c r="G541" s="49"/>
      <c r="H541" s="49"/>
      <c r="I541" s="143"/>
      <c r="J541" s="49"/>
      <c r="K541" s="49"/>
      <c r="L541" s="40"/>
      <c r="M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</row>
  </sheetData>
  <sheetProtection algorithmName="SHA-512" hashValue="6EDdS4LHg8cs+K9nzqXhczFVHDht9obmNmhOZaIXQ1woFiaSET9JNhtQK3DisR+BBelbH4njlBZbSRCQM2PbXw==" saltValue="aNRKsqpFxznGiki52h2oOhe0rTSBmey6ncFpM1uvC9itD/dIM3ge16xYiaAQ7kj1LsCxGo2rDs63FsnEk+HxCg==" spinCount="100000" sheet="1" objects="1" scenarios="1" formatColumns="0" formatRows="0" autoFilter="0"/>
  <autoFilter ref="C102:K540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1" customFormat="1" ht="12" customHeight="1">
      <c r="B8" s="21"/>
      <c r="D8" s="115" t="s">
        <v>108</v>
      </c>
      <c r="I8" s="109"/>
      <c r="L8" s="21"/>
    </row>
    <row r="9" spans="1:46" s="2" customFormat="1" ht="16.5" customHeight="1">
      <c r="A9" s="35"/>
      <c r="B9" s="40"/>
      <c r="C9" s="35"/>
      <c r="D9" s="35"/>
      <c r="E9" s="383" t="s">
        <v>986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987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988</v>
      </c>
      <c r="F11" s="386"/>
      <c r="G11" s="386"/>
      <c r="H11" s="386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7" t="str">
        <f>'Rekapitulace zakázky'!E14</f>
        <v>Vyplň údaj</v>
      </c>
      <c r="F20" s="388"/>
      <c r="G20" s="388"/>
      <c r="H20" s="388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9" t="s">
        <v>19</v>
      </c>
      <c r="F29" s="389"/>
      <c r="G29" s="389"/>
      <c r="H29" s="38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ROUND(J93,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ROUND((SUM(BE93:BE128)),  2)</f>
        <v>0</v>
      </c>
      <c r="G35" s="35"/>
      <c r="H35" s="35"/>
      <c r="I35" s="132">
        <v>0.21</v>
      </c>
      <c r="J35" s="131">
        <f>ROUND(((SUM(BE93:BE128))*I35),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ROUND((SUM(BF93:BF128)),  2)</f>
        <v>0</v>
      </c>
      <c r="G36" s="35"/>
      <c r="H36" s="35"/>
      <c r="I36" s="132">
        <v>0.15</v>
      </c>
      <c r="J36" s="131">
        <f>ROUND(((SUM(BF93:BF128))*I36),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ROUND((SUM(BG93:BG128)),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ROUND((SUM(BH93:BH128)),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ROUND((SUM(BI93:BI128)),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110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0" t="str">
        <f>E7</f>
        <v>Šumperk ON - oprava VB</v>
      </c>
      <c r="F50" s="391"/>
      <c r="G50" s="391"/>
      <c r="H50" s="39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108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0" t="s">
        <v>986</v>
      </c>
      <c r="F52" s="392"/>
      <c r="G52" s="392"/>
      <c r="H52" s="392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987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01 - Stavební část - kotelna</v>
      </c>
      <c r="F54" s="392"/>
      <c r="G54" s="392"/>
      <c r="H54" s="392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111</v>
      </c>
      <c r="D61" s="148"/>
      <c r="E61" s="148"/>
      <c r="F61" s="148"/>
      <c r="G61" s="148"/>
      <c r="H61" s="148"/>
      <c r="I61" s="149"/>
      <c r="J61" s="150" t="s">
        <v>112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J93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113</v>
      </c>
    </row>
    <row r="64" spans="1:47" s="9" customFormat="1" ht="24.95" customHeight="1">
      <c r="B64" s="152"/>
      <c r="C64" s="153"/>
      <c r="D64" s="154" t="s">
        <v>989</v>
      </c>
      <c r="E64" s="155"/>
      <c r="F64" s="155"/>
      <c r="G64" s="155"/>
      <c r="H64" s="155"/>
      <c r="I64" s="156"/>
      <c r="J64" s="157">
        <f>J94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990</v>
      </c>
      <c r="E65" s="161"/>
      <c r="F65" s="161"/>
      <c r="G65" s="161"/>
      <c r="H65" s="161"/>
      <c r="I65" s="162"/>
      <c r="J65" s="163">
        <f>J95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991</v>
      </c>
      <c r="E66" s="161"/>
      <c r="F66" s="161"/>
      <c r="G66" s="161"/>
      <c r="H66" s="161"/>
      <c r="I66" s="162"/>
      <c r="J66" s="163">
        <f>J97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992</v>
      </c>
      <c r="E67" s="161"/>
      <c r="F67" s="161"/>
      <c r="G67" s="161"/>
      <c r="H67" s="161"/>
      <c r="I67" s="162"/>
      <c r="J67" s="163">
        <f>J104</f>
        <v>0</v>
      </c>
      <c r="K67" s="98"/>
      <c r="L67" s="164"/>
    </row>
    <row r="68" spans="1:31" s="9" customFormat="1" ht="24.95" customHeight="1">
      <c r="B68" s="152"/>
      <c r="C68" s="153"/>
      <c r="D68" s="154" t="s">
        <v>993</v>
      </c>
      <c r="E68" s="155"/>
      <c r="F68" s="155"/>
      <c r="G68" s="155"/>
      <c r="H68" s="155"/>
      <c r="I68" s="156"/>
      <c r="J68" s="157">
        <f>J109</f>
        <v>0</v>
      </c>
      <c r="K68" s="153"/>
      <c r="L68" s="158"/>
    </row>
    <row r="69" spans="1:31" s="10" customFormat="1" ht="19.899999999999999" customHeight="1">
      <c r="B69" s="159"/>
      <c r="C69" s="98"/>
      <c r="D69" s="160" t="s">
        <v>129</v>
      </c>
      <c r="E69" s="161"/>
      <c r="F69" s="161"/>
      <c r="G69" s="161"/>
      <c r="H69" s="161"/>
      <c r="I69" s="162"/>
      <c r="J69" s="163">
        <f>J110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130</v>
      </c>
      <c r="E70" s="161"/>
      <c r="F70" s="161"/>
      <c r="G70" s="161"/>
      <c r="H70" s="161"/>
      <c r="I70" s="162"/>
      <c r="J70" s="163">
        <f>J113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994</v>
      </c>
      <c r="E71" s="161"/>
      <c r="F71" s="161"/>
      <c r="G71" s="161"/>
      <c r="H71" s="161"/>
      <c r="I71" s="162"/>
      <c r="J71" s="163">
        <f>J118</f>
        <v>0</v>
      </c>
      <c r="K71" s="98"/>
      <c r="L71" s="164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143"/>
      <c r="J73" s="49"/>
      <c r="K73" s="49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146"/>
      <c r="J77" s="51"/>
      <c r="K77" s="51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138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90" t="str">
        <f>E7</f>
        <v>Šumperk ON - oprava VB</v>
      </c>
      <c r="F81" s="391"/>
      <c r="G81" s="391"/>
      <c r="H81" s="391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" customFormat="1" ht="12" customHeight="1">
      <c r="B82" s="22"/>
      <c r="C82" s="30" t="s">
        <v>108</v>
      </c>
      <c r="D82" s="23"/>
      <c r="E82" s="23"/>
      <c r="F82" s="23"/>
      <c r="G82" s="23"/>
      <c r="H82" s="23"/>
      <c r="I82" s="109"/>
      <c r="J82" s="23"/>
      <c r="K82" s="23"/>
      <c r="L82" s="21"/>
    </row>
    <row r="83" spans="1:65" s="2" customFormat="1" ht="16.5" customHeight="1">
      <c r="A83" s="35"/>
      <c r="B83" s="36"/>
      <c r="C83" s="37"/>
      <c r="D83" s="37"/>
      <c r="E83" s="390" t="s">
        <v>986</v>
      </c>
      <c r="F83" s="392"/>
      <c r="G83" s="392"/>
      <c r="H83" s="392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987</v>
      </c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6.5" customHeight="1">
      <c r="A85" s="35"/>
      <c r="B85" s="36"/>
      <c r="C85" s="37"/>
      <c r="D85" s="37"/>
      <c r="E85" s="344" t="str">
        <f>E11</f>
        <v>01 - Stavební část - kotelna</v>
      </c>
      <c r="F85" s="392"/>
      <c r="G85" s="392"/>
      <c r="H85" s="392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2" customHeight="1">
      <c r="A87" s="35"/>
      <c r="B87" s="36"/>
      <c r="C87" s="30" t="s">
        <v>21</v>
      </c>
      <c r="D87" s="37"/>
      <c r="E87" s="37"/>
      <c r="F87" s="28" t="str">
        <f>F14</f>
        <v xml:space="preserve"> </v>
      </c>
      <c r="G87" s="37"/>
      <c r="H87" s="37"/>
      <c r="I87" s="118" t="s">
        <v>23</v>
      </c>
      <c r="J87" s="60">
        <f>IF(J14="","",J14)</f>
        <v>0</v>
      </c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5.2" customHeight="1">
      <c r="A89" s="35"/>
      <c r="B89" s="36"/>
      <c r="C89" s="30" t="s">
        <v>24</v>
      </c>
      <c r="D89" s="37"/>
      <c r="E89" s="37"/>
      <c r="F89" s="28" t="str">
        <f>E17</f>
        <v xml:space="preserve"> </v>
      </c>
      <c r="G89" s="37"/>
      <c r="H89" s="37"/>
      <c r="I89" s="118" t="s">
        <v>29</v>
      </c>
      <c r="J89" s="33" t="str">
        <f>E23</f>
        <v xml:space="preserve"> </v>
      </c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2" customFormat="1" ht="15.2" customHeight="1">
      <c r="A90" s="35"/>
      <c r="B90" s="36"/>
      <c r="C90" s="30" t="s">
        <v>27</v>
      </c>
      <c r="D90" s="37"/>
      <c r="E90" s="37"/>
      <c r="F90" s="28" t="str">
        <f>IF(E20="","",E20)</f>
        <v>Vyplň údaj</v>
      </c>
      <c r="G90" s="37"/>
      <c r="H90" s="37"/>
      <c r="I90" s="118" t="s">
        <v>31</v>
      </c>
      <c r="J90" s="33" t="str">
        <f>E26</f>
        <v xml:space="preserve"> </v>
      </c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5" s="2" customFormat="1" ht="10.35" customHeight="1">
      <c r="A91" s="35"/>
      <c r="B91" s="36"/>
      <c r="C91" s="37"/>
      <c r="D91" s="37"/>
      <c r="E91" s="37"/>
      <c r="F91" s="37"/>
      <c r="G91" s="37"/>
      <c r="H91" s="37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5" s="11" customFormat="1" ht="29.25" customHeight="1">
      <c r="A92" s="165"/>
      <c r="B92" s="166"/>
      <c r="C92" s="167" t="s">
        <v>139</v>
      </c>
      <c r="D92" s="168" t="s">
        <v>53</v>
      </c>
      <c r="E92" s="168" t="s">
        <v>49</v>
      </c>
      <c r="F92" s="168" t="s">
        <v>50</v>
      </c>
      <c r="G92" s="168" t="s">
        <v>140</v>
      </c>
      <c r="H92" s="168" t="s">
        <v>141</v>
      </c>
      <c r="I92" s="169" t="s">
        <v>142</v>
      </c>
      <c r="J92" s="168" t="s">
        <v>112</v>
      </c>
      <c r="K92" s="170" t="s">
        <v>143</v>
      </c>
      <c r="L92" s="171"/>
      <c r="M92" s="69" t="s">
        <v>19</v>
      </c>
      <c r="N92" s="70" t="s">
        <v>38</v>
      </c>
      <c r="O92" s="70" t="s">
        <v>144</v>
      </c>
      <c r="P92" s="70" t="s">
        <v>145</v>
      </c>
      <c r="Q92" s="70" t="s">
        <v>146</v>
      </c>
      <c r="R92" s="70" t="s">
        <v>147</v>
      </c>
      <c r="S92" s="70" t="s">
        <v>148</v>
      </c>
      <c r="T92" s="71" t="s">
        <v>149</v>
      </c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</row>
    <row r="93" spans="1:65" s="2" customFormat="1" ht="22.9" customHeight="1">
      <c r="A93" s="35"/>
      <c r="B93" s="36"/>
      <c r="C93" s="76" t="s">
        <v>150</v>
      </c>
      <c r="D93" s="37"/>
      <c r="E93" s="37"/>
      <c r="F93" s="37"/>
      <c r="G93" s="37"/>
      <c r="H93" s="37"/>
      <c r="I93" s="116"/>
      <c r="J93" s="172">
        <f>BK93</f>
        <v>0</v>
      </c>
      <c r="K93" s="37"/>
      <c r="L93" s="40"/>
      <c r="M93" s="72"/>
      <c r="N93" s="173"/>
      <c r="O93" s="73"/>
      <c r="P93" s="174">
        <f>P94+P109</f>
        <v>0</v>
      </c>
      <c r="Q93" s="73"/>
      <c r="R93" s="174">
        <f>R94+R109</f>
        <v>5.6580150000000007</v>
      </c>
      <c r="S93" s="73"/>
      <c r="T93" s="175">
        <f>T94+T109</f>
        <v>0.308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67</v>
      </c>
      <c r="AU93" s="18" t="s">
        <v>113</v>
      </c>
      <c r="BK93" s="176">
        <f>BK94+BK109</f>
        <v>0</v>
      </c>
    </row>
    <row r="94" spans="1:65" s="12" customFormat="1" ht="25.9" customHeight="1">
      <c r="B94" s="177"/>
      <c r="C94" s="178"/>
      <c r="D94" s="179" t="s">
        <v>67</v>
      </c>
      <c r="E94" s="180" t="s">
        <v>151</v>
      </c>
      <c r="F94" s="180" t="s">
        <v>151</v>
      </c>
      <c r="G94" s="178"/>
      <c r="H94" s="178"/>
      <c r="I94" s="181"/>
      <c r="J94" s="182">
        <f>BK94</f>
        <v>0</v>
      </c>
      <c r="K94" s="178"/>
      <c r="L94" s="183"/>
      <c r="M94" s="184"/>
      <c r="N94" s="185"/>
      <c r="O94" s="185"/>
      <c r="P94" s="186">
        <f>P95+P97+P104</f>
        <v>0</v>
      </c>
      <c r="Q94" s="185"/>
      <c r="R94" s="186">
        <f>R95+R97+R104</f>
        <v>5.6219150000000004</v>
      </c>
      <c r="S94" s="185"/>
      <c r="T94" s="187">
        <f>T95+T97+T104</f>
        <v>0.308</v>
      </c>
      <c r="AR94" s="188" t="s">
        <v>76</v>
      </c>
      <c r="AT94" s="189" t="s">
        <v>67</v>
      </c>
      <c r="AU94" s="189" t="s">
        <v>68</v>
      </c>
      <c r="AY94" s="188" t="s">
        <v>153</v>
      </c>
      <c r="BK94" s="190">
        <f>BK95+BK97+BK104</f>
        <v>0</v>
      </c>
    </row>
    <row r="95" spans="1:65" s="12" customFormat="1" ht="22.9" customHeight="1">
      <c r="B95" s="177"/>
      <c r="C95" s="178"/>
      <c r="D95" s="179" t="s">
        <v>67</v>
      </c>
      <c r="E95" s="191" t="s">
        <v>995</v>
      </c>
      <c r="F95" s="191" t="s">
        <v>996</v>
      </c>
      <c r="G95" s="178"/>
      <c r="H95" s="178"/>
      <c r="I95" s="181"/>
      <c r="J95" s="192">
        <f>BK95</f>
        <v>0</v>
      </c>
      <c r="K95" s="178"/>
      <c r="L95" s="183"/>
      <c r="M95" s="184"/>
      <c r="N95" s="185"/>
      <c r="O95" s="185"/>
      <c r="P95" s="186">
        <f>P96</f>
        <v>0</v>
      </c>
      <c r="Q95" s="185"/>
      <c r="R95" s="186">
        <f>R96</f>
        <v>0.32623000000000002</v>
      </c>
      <c r="S95" s="185"/>
      <c r="T95" s="187">
        <f>T96</f>
        <v>0</v>
      </c>
      <c r="AR95" s="188" t="s">
        <v>76</v>
      </c>
      <c r="AT95" s="189" t="s">
        <v>67</v>
      </c>
      <c r="AU95" s="189" t="s">
        <v>76</v>
      </c>
      <c r="AY95" s="188" t="s">
        <v>153</v>
      </c>
      <c r="BK95" s="190">
        <f>BK96</f>
        <v>0</v>
      </c>
    </row>
    <row r="96" spans="1:65" s="2" customFormat="1" ht="33" customHeight="1">
      <c r="A96" s="35"/>
      <c r="B96" s="36"/>
      <c r="C96" s="193" t="s">
        <v>76</v>
      </c>
      <c r="D96" s="193" t="s">
        <v>155</v>
      </c>
      <c r="E96" s="194" t="s">
        <v>997</v>
      </c>
      <c r="F96" s="195" t="s">
        <v>998</v>
      </c>
      <c r="G96" s="196" t="s">
        <v>196</v>
      </c>
      <c r="H96" s="197">
        <v>1</v>
      </c>
      <c r="I96" s="198"/>
      <c r="J96" s="199">
        <f>ROUND(I96*H96,2)</f>
        <v>0</v>
      </c>
      <c r="K96" s="195" t="s">
        <v>159</v>
      </c>
      <c r="L96" s="40"/>
      <c r="M96" s="200" t="s">
        <v>19</v>
      </c>
      <c r="N96" s="201" t="s">
        <v>39</v>
      </c>
      <c r="O96" s="65"/>
      <c r="P96" s="202">
        <f>O96*H96</f>
        <v>0</v>
      </c>
      <c r="Q96" s="202">
        <v>0.32623000000000002</v>
      </c>
      <c r="R96" s="202">
        <f>Q96*H96</f>
        <v>0.32623000000000002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160</v>
      </c>
      <c r="AT96" s="204" t="s">
        <v>155</v>
      </c>
      <c r="AU96" s="204" t="s">
        <v>78</v>
      </c>
      <c r="AY96" s="18" t="s">
        <v>153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76</v>
      </c>
      <c r="BK96" s="205">
        <f>ROUND(I96*H96,2)</f>
        <v>0</v>
      </c>
      <c r="BL96" s="18" t="s">
        <v>160</v>
      </c>
      <c r="BM96" s="204" t="s">
        <v>999</v>
      </c>
    </row>
    <row r="97" spans="1:65" s="12" customFormat="1" ht="22.9" customHeight="1">
      <c r="B97" s="177"/>
      <c r="C97" s="178"/>
      <c r="D97" s="179" t="s">
        <v>67</v>
      </c>
      <c r="E97" s="191" t="s">
        <v>1000</v>
      </c>
      <c r="F97" s="191" t="s">
        <v>1001</v>
      </c>
      <c r="G97" s="178"/>
      <c r="H97" s="178"/>
      <c r="I97" s="181"/>
      <c r="J97" s="192">
        <f>BK97</f>
        <v>0</v>
      </c>
      <c r="K97" s="178"/>
      <c r="L97" s="183"/>
      <c r="M97" s="184"/>
      <c r="N97" s="185"/>
      <c r="O97" s="185"/>
      <c r="P97" s="186">
        <f>SUM(P98:P103)</f>
        <v>0</v>
      </c>
      <c r="Q97" s="185"/>
      <c r="R97" s="186">
        <f>SUM(R98:R103)</f>
        <v>5.2955000000000005</v>
      </c>
      <c r="S97" s="185"/>
      <c r="T97" s="187">
        <f>SUM(T98:T103)</f>
        <v>0</v>
      </c>
      <c r="AR97" s="188" t="s">
        <v>76</v>
      </c>
      <c r="AT97" s="189" t="s">
        <v>67</v>
      </c>
      <c r="AU97" s="189" t="s">
        <v>76</v>
      </c>
      <c r="AY97" s="188" t="s">
        <v>153</v>
      </c>
      <c r="BK97" s="190">
        <f>SUM(BK98:BK103)</f>
        <v>0</v>
      </c>
    </row>
    <row r="98" spans="1:65" s="2" customFormat="1" ht="33" customHeight="1">
      <c r="A98" s="35"/>
      <c r="B98" s="36"/>
      <c r="C98" s="193" t="s">
        <v>78</v>
      </c>
      <c r="D98" s="193" t="s">
        <v>155</v>
      </c>
      <c r="E98" s="194" t="s">
        <v>1002</v>
      </c>
      <c r="F98" s="195" t="s">
        <v>1003</v>
      </c>
      <c r="G98" s="196" t="s">
        <v>158</v>
      </c>
      <c r="H98" s="197">
        <v>95</v>
      </c>
      <c r="I98" s="198"/>
      <c r="J98" s="199">
        <f>ROUND(I98*H98,2)</f>
        <v>0</v>
      </c>
      <c r="K98" s="195" t="s">
        <v>159</v>
      </c>
      <c r="L98" s="40"/>
      <c r="M98" s="200" t="s">
        <v>19</v>
      </c>
      <c r="N98" s="201" t="s">
        <v>39</v>
      </c>
      <c r="O98" s="65"/>
      <c r="P98" s="202">
        <f>O98*H98</f>
        <v>0</v>
      </c>
      <c r="Q98" s="202">
        <v>2.6100000000000002E-2</v>
      </c>
      <c r="R98" s="202">
        <f>Q98*H98</f>
        <v>2.4795000000000003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160</v>
      </c>
      <c r="AT98" s="204" t="s">
        <v>155</v>
      </c>
      <c r="AU98" s="204" t="s">
        <v>78</v>
      </c>
      <c r="AY98" s="18" t="s">
        <v>153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76</v>
      </c>
      <c r="BK98" s="205">
        <f>ROUND(I98*H98,2)</f>
        <v>0</v>
      </c>
      <c r="BL98" s="18" t="s">
        <v>160</v>
      </c>
      <c r="BM98" s="204" t="s">
        <v>1004</v>
      </c>
    </row>
    <row r="99" spans="1:65" s="13" customFormat="1" ht="11.25">
      <c r="B99" s="206"/>
      <c r="C99" s="207"/>
      <c r="D99" s="208" t="s">
        <v>162</v>
      </c>
      <c r="E99" s="209" t="s">
        <v>19</v>
      </c>
      <c r="F99" s="210" t="s">
        <v>1005</v>
      </c>
      <c r="G99" s="207"/>
      <c r="H99" s="209" t="s">
        <v>19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162</v>
      </c>
      <c r="AU99" s="216" t="s">
        <v>78</v>
      </c>
      <c r="AV99" s="13" t="s">
        <v>76</v>
      </c>
      <c r="AW99" s="13" t="s">
        <v>30</v>
      </c>
      <c r="AX99" s="13" t="s">
        <v>68</v>
      </c>
      <c r="AY99" s="216" t="s">
        <v>153</v>
      </c>
    </row>
    <row r="100" spans="1:65" s="14" customFormat="1" ht="11.25">
      <c r="B100" s="217"/>
      <c r="C100" s="218"/>
      <c r="D100" s="208" t="s">
        <v>162</v>
      </c>
      <c r="E100" s="219" t="s">
        <v>19</v>
      </c>
      <c r="F100" s="220" t="s">
        <v>1006</v>
      </c>
      <c r="G100" s="218"/>
      <c r="H100" s="221">
        <v>95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162</v>
      </c>
      <c r="AU100" s="227" t="s">
        <v>78</v>
      </c>
      <c r="AV100" s="14" t="s">
        <v>78</v>
      </c>
      <c r="AW100" s="14" t="s">
        <v>30</v>
      </c>
      <c r="AX100" s="14" t="s">
        <v>76</v>
      </c>
      <c r="AY100" s="227" t="s">
        <v>153</v>
      </c>
    </row>
    <row r="101" spans="1:65" s="2" customFormat="1" ht="21.75" customHeight="1">
      <c r="A101" s="35"/>
      <c r="B101" s="36"/>
      <c r="C101" s="193" t="s">
        <v>175</v>
      </c>
      <c r="D101" s="193" t="s">
        <v>155</v>
      </c>
      <c r="E101" s="194" t="s">
        <v>1007</v>
      </c>
      <c r="F101" s="195" t="s">
        <v>1008</v>
      </c>
      <c r="G101" s="196" t="s">
        <v>158</v>
      </c>
      <c r="H101" s="197">
        <v>32</v>
      </c>
      <c r="I101" s="198"/>
      <c r="J101" s="199">
        <f>ROUND(I101*H101,2)</f>
        <v>0</v>
      </c>
      <c r="K101" s="195" t="s">
        <v>19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8.7999999999999995E-2</v>
      </c>
      <c r="R101" s="202">
        <f>Q101*H101</f>
        <v>2.8159999999999998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160</v>
      </c>
      <c r="AT101" s="204" t="s">
        <v>155</v>
      </c>
      <c r="AU101" s="204" t="s">
        <v>78</v>
      </c>
      <c r="AY101" s="18" t="s">
        <v>153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160</v>
      </c>
      <c r="BM101" s="204" t="s">
        <v>1009</v>
      </c>
    </row>
    <row r="102" spans="1:65" s="13" customFormat="1" ht="11.25">
      <c r="B102" s="206"/>
      <c r="C102" s="207"/>
      <c r="D102" s="208" t="s">
        <v>162</v>
      </c>
      <c r="E102" s="209" t="s">
        <v>19</v>
      </c>
      <c r="F102" s="210" t="s">
        <v>1010</v>
      </c>
      <c r="G102" s="207"/>
      <c r="H102" s="209" t="s">
        <v>19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162</v>
      </c>
      <c r="AU102" s="216" t="s">
        <v>78</v>
      </c>
      <c r="AV102" s="13" t="s">
        <v>76</v>
      </c>
      <c r="AW102" s="13" t="s">
        <v>30</v>
      </c>
      <c r="AX102" s="13" t="s">
        <v>68</v>
      </c>
      <c r="AY102" s="216" t="s">
        <v>153</v>
      </c>
    </row>
    <row r="103" spans="1:65" s="14" customFormat="1" ht="11.25">
      <c r="B103" s="217"/>
      <c r="C103" s="218"/>
      <c r="D103" s="208" t="s">
        <v>162</v>
      </c>
      <c r="E103" s="219" t="s">
        <v>19</v>
      </c>
      <c r="F103" s="220" t="s">
        <v>1011</v>
      </c>
      <c r="G103" s="218"/>
      <c r="H103" s="221">
        <v>32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162</v>
      </c>
      <c r="AU103" s="227" t="s">
        <v>78</v>
      </c>
      <c r="AV103" s="14" t="s">
        <v>78</v>
      </c>
      <c r="AW103" s="14" t="s">
        <v>30</v>
      </c>
      <c r="AX103" s="14" t="s">
        <v>76</v>
      </c>
      <c r="AY103" s="227" t="s">
        <v>153</v>
      </c>
    </row>
    <row r="104" spans="1:65" s="12" customFormat="1" ht="22.9" customHeight="1">
      <c r="B104" s="177"/>
      <c r="C104" s="178"/>
      <c r="D104" s="179" t="s">
        <v>67</v>
      </c>
      <c r="E104" s="191" t="s">
        <v>1012</v>
      </c>
      <c r="F104" s="191" t="s">
        <v>1013</v>
      </c>
      <c r="G104" s="178"/>
      <c r="H104" s="178"/>
      <c r="I104" s="181"/>
      <c r="J104" s="192">
        <f>BK104</f>
        <v>0</v>
      </c>
      <c r="K104" s="178"/>
      <c r="L104" s="183"/>
      <c r="M104" s="184"/>
      <c r="N104" s="185"/>
      <c r="O104" s="185"/>
      <c r="P104" s="186">
        <f>SUM(P105:P108)</f>
        <v>0</v>
      </c>
      <c r="Q104" s="185"/>
      <c r="R104" s="186">
        <f>SUM(R105:R108)</f>
        <v>1.8500000000000002E-4</v>
      </c>
      <c r="S104" s="185"/>
      <c r="T104" s="187">
        <f>SUM(T105:T108)</f>
        <v>0.308</v>
      </c>
      <c r="AR104" s="188" t="s">
        <v>76</v>
      </c>
      <c r="AT104" s="189" t="s">
        <v>67</v>
      </c>
      <c r="AU104" s="189" t="s">
        <v>76</v>
      </c>
      <c r="AY104" s="188" t="s">
        <v>153</v>
      </c>
      <c r="BK104" s="190">
        <f>SUM(BK105:BK108)</f>
        <v>0</v>
      </c>
    </row>
    <row r="105" spans="1:65" s="2" customFormat="1" ht="44.25" customHeight="1">
      <c r="A105" s="35"/>
      <c r="B105" s="36"/>
      <c r="C105" s="193" t="s">
        <v>160</v>
      </c>
      <c r="D105" s="193" t="s">
        <v>155</v>
      </c>
      <c r="E105" s="194" t="s">
        <v>1014</v>
      </c>
      <c r="F105" s="195" t="s">
        <v>1015</v>
      </c>
      <c r="G105" s="196" t="s">
        <v>196</v>
      </c>
      <c r="H105" s="197">
        <v>1</v>
      </c>
      <c r="I105" s="198"/>
      <c r="J105" s="199">
        <f>ROUND(I105*H105,2)</f>
        <v>0</v>
      </c>
      <c r="K105" s="195" t="s">
        <v>159</v>
      </c>
      <c r="L105" s="40"/>
      <c r="M105" s="200" t="s">
        <v>19</v>
      </c>
      <c r="N105" s="201" t="s">
        <v>39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0.308</v>
      </c>
      <c r="T105" s="203">
        <f>S105*H105</f>
        <v>0.308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160</v>
      </c>
      <c r="AT105" s="204" t="s">
        <v>155</v>
      </c>
      <c r="AU105" s="204" t="s">
        <v>78</v>
      </c>
      <c r="AY105" s="18" t="s">
        <v>153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76</v>
      </c>
      <c r="BK105" s="205">
        <f>ROUND(I105*H105,2)</f>
        <v>0</v>
      </c>
      <c r="BL105" s="18" t="s">
        <v>160</v>
      </c>
      <c r="BM105" s="204" t="s">
        <v>1016</v>
      </c>
    </row>
    <row r="106" spans="1:65" s="2" customFormat="1" ht="21.75" customHeight="1">
      <c r="A106" s="35"/>
      <c r="B106" s="36"/>
      <c r="C106" s="193" t="s">
        <v>186</v>
      </c>
      <c r="D106" s="193" t="s">
        <v>155</v>
      </c>
      <c r="E106" s="194" t="s">
        <v>1017</v>
      </c>
      <c r="F106" s="195" t="s">
        <v>1018</v>
      </c>
      <c r="G106" s="196" t="s">
        <v>158</v>
      </c>
      <c r="H106" s="197">
        <v>12.5</v>
      </c>
      <c r="I106" s="198"/>
      <c r="J106" s="199">
        <f>ROUND(I106*H106,2)</f>
        <v>0</v>
      </c>
      <c r="K106" s="195" t="s">
        <v>159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160</v>
      </c>
      <c r="AT106" s="204" t="s">
        <v>155</v>
      </c>
      <c r="AU106" s="204" t="s">
        <v>78</v>
      </c>
      <c r="AY106" s="18" t="s">
        <v>153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160</v>
      </c>
      <c r="BM106" s="204" t="s">
        <v>1019</v>
      </c>
    </row>
    <row r="107" spans="1:65" s="2" customFormat="1" ht="21.75" customHeight="1">
      <c r="A107" s="35"/>
      <c r="B107" s="36"/>
      <c r="C107" s="193" t="s">
        <v>193</v>
      </c>
      <c r="D107" s="193" t="s">
        <v>155</v>
      </c>
      <c r="E107" s="194" t="s">
        <v>1020</v>
      </c>
      <c r="F107" s="195" t="s">
        <v>1021</v>
      </c>
      <c r="G107" s="196" t="s">
        <v>158</v>
      </c>
      <c r="H107" s="197">
        <v>18.5</v>
      </c>
      <c r="I107" s="198"/>
      <c r="J107" s="199">
        <f>ROUND(I107*H107,2)</f>
        <v>0</v>
      </c>
      <c r="K107" s="195" t="s">
        <v>159</v>
      </c>
      <c r="L107" s="40"/>
      <c r="M107" s="200" t="s">
        <v>19</v>
      </c>
      <c r="N107" s="201" t="s">
        <v>39</v>
      </c>
      <c r="O107" s="65"/>
      <c r="P107" s="202">
        <f>O107*H107</f>
        <v>0</v>
      </c>
      <c r="Q107" s="202">
        <v>1.0000000000000001E-5</v>
      </c>
      <c r="R107" s="202">
        <f>Q107*H107</f>
        <v>1.8500000000000002E-4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160</v>
      </c>
      <c r="AT107" s="204" t="s">
        <v>155</v>
      </c>
      <c r="AU107" s="204" t="s">
        <v>78</v>
      </c>
      <c r="AY107" s="18" t="s">
        <v>153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76</v>
      </c>
      <c r="BK107" s="205">
        <f>ROUND(I107*H107,2)</f>
        <v>0</v>
      </c>
      <c r="BL107" s="18" t="s">
        <v>160</v>
      </c>
      <c r="BM107" s="204" t="s">
        <v>1022</v>
      </c>
    </row>
    <row r="108" spans="1:65" s="2" customFormat="1" ht="21.75" customHeight="1">
      <c r="A108" s="35"/>
      <c r="B108" s="36"/>
      <c r="C108" s="193" t="s">
        <v>201</v>
      </c>
      <c r="D108" s="193" t="s">
        <v>155</v>
      </c>
      <c r="E108" s="194" t="s">
        <v>1023</v>
      </c>
      <c r="F108" s="195" t="s">
        <v>1024</v>
      </c>
      <c r="G108" s="196" t="s">
        <v>158</v>
      </c>
      <c r="H108" s="197">
        <v>5</v>
      </c>
      <c r="I108" s="198"/>
      <c r="J108" s="199">
        <f>ROUND(I108*H108,2)</f>
        <v>0</v>
      </c>
      <c r="K108" s="195" t="s">
        <v>159</v>
      </c>
      <c r="L108" s="40"/>
      <c r="M108" s="200" t="s">
        <v>19</v>
      </c>
      <c r="N108" s="201" t="s">
        <v>39</v>
      </c>
      <c r="O108" s="65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160</v>
      </c>
      <c r="AT108" s="204" t="s">
        <v>155</v>
      </c>
      <c r="AU108" s="204" t="s">
        <v>78</v>
      </c>
      <c r="AY108" s="18" t="s">
        <v>153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76</v>
      </c>
      <c r="BK108" s="205">
        <f>ROUND(I108*H108,2)</f>
        <v>0</v>
      </c>
      <c r="BL108" s="18" t="s">
        <v>160</v>
      </c>
      <c r="BM108" s="204" t="s">
        <v>1025</v>
      </c>
    </row>
    <row r="109" spans="1:65" s="12" customFormat="1" ht="25.9" customHeight="1">
      <c r="B109" s="177"/>
      <c r="C109" s="178"/>
      <c r="D109" s="179" t="s">
        <v>67</v>
      </c>
      <c r="E109" s="180" t="s">
        <v>458</v>
      </c>
      <c r="F109" s="180" t="s">
        <v>458</v>
      </c>
      <c r="G109" s="178"/>
      <c r="H109" s="178"/>
      <c r="I109" s="181"/>
      <c r="J109" s="182">
        <f>BK109</f>
        <v>0</v>
      </c>
      <c r="K109" s="178"/>
      <c r="L109" s="183"/>
      <c r="M109" s="184"/>
      <c r="N109" s="185"/>
      <c r="O109" s="185"/>
      <c r="P109" s="186">
        <f>P110+P113+P118</f>
        <v>0</v>
      </c>
      <c r="Q109" s="185"/>
      <c r="R109" s="186">
        <f>R110+R113+R118</f>
        <v>3.61E-2</v>
      </c>
      <c r="S109" s="185"/>
      <c r="T109" s="187">
        <f>T110+T113+T118</f>
        <v>0</v>
      </c>
      <c r="AR109" s="188" t="s">
        <v>78</v>
      </c>
      <c r="AT109" s="189" t="s">
        <v>67</v>
      </c>
      <c r="AU109" s="189" t="s">
        <v>68</v>
      </c>
      <c r="AY109" s="188" t="s">
        <v>153</v>
      </c>
      <c r="BK109" s="190">
        <f>BK110+BK113+BK118</f>
        <v>0</v>
      </c>
    </row>
    <row r="110" spans="1:65" s="12" customFormat="1" ht="22.9" customHeight="1">
      <c r="B110" s="177"/>
      <c r="C110" s="178"/>
      <c r="D110" s="179" t="s">
        <v>67</v>
      </c>
      <c r="E110" s="191" t="s">
        <v>644</v>
      </c>
      <c r="F110" s="191" t="s">
        <v>645</v>
      </c>
      <c r="G110" s="178"/>
      <c r="H110" s="178"/>
      <c r="I110" s="181"/>
      <c r="J110" s="192">
        <f>BK110</f>
        <v>0</v>
      </c>
      <c r="K110" s="178"/>
      <c r="L110" s="183"/>
      <c r="M110" s="184"/>
      <c r="N110" s="185"/>
      <c r="O110" s="185"/>
      <c r="P110" s="186">
        <f>SUM(P111:P112)</f>
        <v>0</v>
      </c>
      <c r="Q110" s="185"/>
      <c r="R110" s="186">
        <f>SUM(R111:R112)</f>
        <v>0</v>
      </c>
      <c r="S110" s="185"/>
      <c r="T110" s="187">
        <f>SUM(T111:T112)</f>
        <v>0</v>
      </c>
      <c r="AR110" s="188" t="s">
        <v>78</v>
      </c>
      <c r="AT110" s="189" t="s">
        <v>67</v>
      </c>
      <c r="AU110" s="189" t="s">
        <v>76</v>
      </c>
      <c r="AY110" s="188" t="s">
        <v>153</v>
      </c>
      <c r="BK110" s="190">
        <f>SUM(BK111:BK112)</f>
        <v>0</v>
      </c>
    </row>
    <row r="111" spans="1:65" s="2" customFormat="1" ht="16.5" customHeight="1">
      <c r="A111" s="35"/>
      <c r="B111" s="36"/>
      <c r="C111" s="193" t="s">
        <v>207</v>
      </c>
      <c r="D111" s="193" t="s">
        <v>155</v>
      </c>
      <c r="E111" s="194" t="s">
        <v>1026</v>
      </c>
      <c r="F111" s="195" t="s">
        <v>1027</v>
      </c>
      <c r="G111" s="196" t="s">
        <v>196</v>
      </c>
      <c r="H111" s="197">
        <v>2</v>
      </c>
      <c r="I111" s="198"/>
      <c r="J111" s="199">
        <f>ROUND(I111*H111,2)</f>
        <v>0</v>
      </c>
      <c r="K111" s="195" t="s">
        <v>19</v>
      </c>
      <c r="L111" s="40"/>
      <c r="M111" s="200" t="s">
        <v>19</v>
      </c>
      <c r="N111" s="201" t="s">
        <v>39</v>
      </c>
      <c r="O111" s="65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256</v>
      </c>
      <c r="AT111" s="204" t="s">
        <v>155</v>
      </c>
      <c r="AU111" s="204" t="s">
        <v>78</v>
      </c>
      <c r="AY111" s="18" t="s">
        <v>153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76</v>
      </c>
      <c r="BK111" s="205">
        <f>ROUND(I111*H111,2)</f>
        <v>0</v>
      </c>
      <c r="BL111" s="18" t="s">
        <v>256</v>
      </c>
      <c r="BM111" s="204" t="s">
        <v>1028</v>
      </c>
    </row>
    <row r="112" spans="1:65" s="2" customFormat="1" ht="16.5" customHeight="1">
      <c r="A112" s="35"/>
      <c r="B112" s="36"/>
      <c r="C112" s="193" t="s">
        <v>213</v>
      </c>
      <c r="D112" s="193" t="s">
        <v>155</v>
      </c>
      <c r="E112" s="194" t="s">
        <v>1029</v>
      </c>
      <c r="F112" s="195" t="s">
        <v>1030</v>
      </c>
      <c r="G112" s="196" t="s">
        <v>196</v>
      </c>
      <c r="H112" s="197">
        <v>1</v>
      </c>
      <c r="I112" s="198"/>
      <c r="J112" s="199">
        <f>ROUND(I112*H112,2)</f>
        <v>0</v>
      </c>
      <c r="K112" s="195" t="s">
        <v>19</v>
      </c>
      <c r="L112" s="40"/>
      <c r="M112" s="200" t="s">
        <v>19</v>
      </c>
      <c r="N112" s="201" t="s">
        <v>39</v>
      </c>
      <c r="O112" s="6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256</v>
      </c>
      <c r="AT112" s="204" t="s">
        <v>155</v>
      </c>
      <c r="AU112" s="204" t="s">
        <v>78</v>
      </c>
      <c r="AY112" s="18" t="s">
        <v>153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76</v>
      </c>
      <c r="BK112" s="205">
        <f>ROUND(I112*H112,2)</f>
        <v>0</v>
      </c>
      <c r="BL112" s="18" t="s">
        <v>256</v>
      </c>
      <c r="BM112" s="204" t="s">
        <v>1031</v>
      </c>
    </row>
    <row r="113" spans="1:65" s="12" customFormat="1" ht="22.9" customHeight="1">
      <c r="B113" s="177"/>
      <c r="C113" s="178"/>
      <c r="D113" s="179" t="s">
        <v>67</v>
      </c>
      <c r="E113" s="191" t="s">
        <v>672</v>
      </c>
      <c r="F113" s="191" t="s">
        <v>673</v>
      </c>
      <c r="G113" s="178"/>
      <c r="H113" s="178"/>
      <c r="I113" s="181"/>
      <c r="J113" s="192">
        <f>BK113</f>
        <v>0</v>
      </c>
      <c r="K113" s="178"/>
      <c r="L113" s="183"/>
      <c r="M113" s="184"/>
      <c r="N113" s="185"/>
      <c r="O113" s="185"/>
      <c r="P113" s="186">
        <f>SUM(P114:P117)</f>
        <v>0</v>
      </c>
      <c r="Q113" s="185"/>
      <c r="R113" s="186">
        <f>SUM(R114:R117)</f>
        <v>9.5999999999999992E-3</v>
      </c>
      <c r="S113" s="185"/>
      <c r="T113" s="187">
        <f>SUM(T114:T117)</f>
        <v>0</v>
      </c>
      <c r="AR113" s="188" t="s">
        <v>78</v>
      </c>
      <c r="AT113" s="189" t="s">
        <v>67</v>
      </c>
      <c r="AU113" s="189" t="s">
        <v>76</v>
      </c>
      <c r="AY113" s="188" t="s">
        <v>153</v>
      </c>
      <c r="BK113" s="190">
        <f>SUM(BK114:BK117)</f>
        <v>0</v>
      </c>
    </row>
    <row r="114" spans="1:65" s="2" customFormat="1" ht="21.75" customHeight="1">
      <c r="A114" s="35"/>
      <c r="B114" s="36"/>
      <c r="C114" s="193" t="s">
        <v>211</v>
      </c>
      <c r="D114" s="193" t="s">
        <v>155</v>
      </c>
      <c r="E114" s="194" t="s">
        <v>675</v>
      </c>
      <c r="F114" s="195" t="s">
        <v>676</v>
      </c>
      <c r="G114" s="196" t="s">
        <v>158</v>
      </c>
      <c r="H114" s="197">
        <v>32</v>
      </c>
      <c r="I114" s="198"/>
      <c r="J114" s="199">
        <f>ROUND(I114*H114,2)</f>
        <v>0</v>
      </c>
      <c r="K114" s="195" t="s">
        <v>159</v>
      </c>
      <c r="L114" s="40"/>
      <c r="M114" s="200" t="s">
        <v>19</v>
      </c>
      <c r="N114" s="201" t="s">
        <v>39</v>
      </c>
      <c r="O114" s="65"/>
      <c r="P114" s="202">
        <f>O114*H114</f>
        <v>0</v>
      </c>
      <c r="Q114" s="202">
        <v>2.9999999999999997E-4</v>
      </c>
      <c r="R114" s="202">
        <f>Q114*H114</f>
        <v>9.5999999999999992E-3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256</v>
      </c>
      <c r="AT114" s="204" t="s">
        <v>155</v>
      </c>
      <c r="AU114" s="204" t="s">
        <v>78</v>
      </c>
      <c r="AY114" s="18" t="s">
        <v>153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76</v>
      </c>
      <c r="BK114" s="205">
        <f>ROUND(I114*H114,2)</f>
        <v>0</v>
      </c>
      <c r="BL114" s="18" t="s">
        <v>256</v>
      </c>
      <c r="BM114" s="204" t="s">
        <v>1032</v>
      </c>
    </row>
    <row r="115" spans="1:65" s="2" customFormat="1" ht="33" customHeight="1">
      <c r="A115" s="35"/>
      <c r="B115" s="36"/>
      <c r="C115" s="193" t="s">
        <v>223</v>
      </c>
      <c r="D115" s="193" t="s">
        <v>155</v>
      </c>
      <c r="E115" s="194" t="s">
        <v>1033</v>
      </c>
      <c r="F115" s="195" t="s">
        <v>1034</v>
      </c>
      <c r="G115" s="196" t="s">
        <v>158</v>
      </c>
      <c r="H115" s="197">
        <v>32</v>
      </c>
      <c r="I115" s="198"/>
      <c r="J115" s="199">
        <f>ROUND(I115*H115,2)</f>
        <v>0</v>
      </c>
      <c r="K115" s="195" t="s">
        <v>19</v>
      </c>
      <c r="L115" s="40"/>
      <c r="M115" s="200" t="s">
        <v>19</v>
      </c>
      <c r="N115" s="201" t="s">
        <v>39</v>
      </c>
      <c r="O115" s="65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256</v>
      </c>
      <c r="AT115" s="204" t="s">
        <v>155</v>
      </c>
      <c r="AU115" s="204" t="s">
        <v>78</v>
      </c>
      <c r="AY115" s="18" t="s">
        <v>153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76</v>
      </c>
      <c r="BK115" s="205">
        <f>ROUND(I115*H115,2)</f>
        <v>0</v>
      </c>
      <c r="BL115" s="18" t="s">
        <v>256</v>
      </c>
      <c r="BM115" s="204" t="s">
        <v>1035</v>
      </c>
    </row>
    <row r="116" spans="1:65" s="13" customFormat="1" ht="11.25">
      <c r="B116" s="206"/>
      <c r="C116" s="207"/>
      <c r="D116" s="208" t="s">
        <v>162</v>
      </c>
      <c r="E116" s="209" t="s">
        <v>19</v>
      </c>
      <c r="F116" s="210" t="s">
        <v>1036</v>
      </c>
      <c r="G116" s="207"/>
      <c r="H116" s="209" t="s">
        <v>19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162</v>
      </c>
      <c r="AU116" s="216" t="s">
        <v>78</v>
      </c>
      <c r="AV116" s="13" t="s">
        <v>76</v>
      </c>
      <c r="AW116" s="13" t="s">
        <v>30</v>
      </c>
      <c r="AX116" s="13" t="s">
        <v>68</v>
      </c>
      <c r="AY116" s="216" t="s">
        <v>153</v>
      </c>
    </row>
    <row r="117" spans="1:65" s="14" customFormat="1" ht="11.25">
      <c r="B117" s="217"/>
      <c r="C117" s="218"/>
      <c r="D117" s="208" t="s">
        <v>162</v>
      </c>
      <c r="E117" s="219" t="s">
        <v>19</v>
      </c>
      <c r="F117" s="220" t="s">
        <v>1011</v>
      </c>
      <c r="G117" s="218"/>
      <c r="H117" s="221">
        <v>32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162</v>
      </c>
      <c r="AU117" s="227" t="s">
        <v>78</v>
      </c>
      <c r="AV117" s="14" t="s">
        <v>78</v>
      </c>
      <c r="AW117" s="14" t="s">
        <v>30</v>
      </c>
      <c r="AX117" s="14" t="s">
        <v>76</v>
      </c>
      <c r="AY117" s="227" t="s">
        <v>153</v>
      </c>
    </row>
    <row r="118" spans="1:65" s="12" customFormat="1" ht="22.9" customHeight="1">
      <c r="B118" s="177"/>
      <c r="C118" s="178"/>
      <c r="D118" s="179" t="s">
        <v>67</v>
      </c>
      <c r="E118" s="191" t="s">
        <v>836</v>
      </c>
      <c r="F118" s="191" t="s">
        <v>1037</v>
      </c>
      <c r="G118" s="178"/>
      <c r="H118" s="178"/>
      <c r="I118" s="181"/>
      <c r="J118" s="192">
        <f>BK118</f>
        <v>0</v>
      </c>
      <c r="K118" s="178"/>
      <c r="L118" s="183"/>
      <c r="M118" s="184"/>
      <c r="N118" s="185"/>
      <c r="O118" s="185"/>
      <c r="P118" s="186">
        <f>SUM(P119:P128)</f>
        <v>0</v>
      </c>
      <c r="Q118" s="185"/>
      <c r="R118" s="186">
        <f>SUM(R119:R128)</f>
        <v>2.6500000000000003E-2</v>
      </c>
      <c r="S118" s="185"/>
      <c r="T118" s="187">
        <f>SUM(T119:T128)</f>
        <v>0</v>
      </c>
      <c r="AR118" s="188" t="s">
        <v>78</v>
      </c>
      <c r="AT118" s="189" t="s">
        <v>67</v>
      </c>
      <c r="AU118" s="189" t="s">
        <v>76</v>
      </c>
      <c r="AY118" s="188" t="s">
        <v>153</v>
      </c>
      <c r="BK118" s="190">
        <f>SUM(BK119:BK128)</f>
        <v>0</v>
      </c>
    </row>
    <row r="119" spans="1:65" s="2" customFormat="1" ht="21.75" customHeight="1">
      <c r="A119" s="35"/>
      <c r="B119" s="36"/>
      <c r="C119" s="193" t="s">
        <v>229</v>
      </c>
      <c r="D119" s="193" t="s">
        <v>155</v>
      </c>
      <c r="E119" s="194" t="s">
        <v>1038</v>
      </c>
      <c r="F119" s="195" t="s">
        <v>1039</v>
      </c>
      <c r="G119" s="196" t="s">
        <v>158</v>
      </c>
      <c r="H119" s="197">
        <v>32</v>
      </c>
      <c r="I119" s="198"/>
      <c r="J119" s="199">
        <f>ROUND(I119*H119,2)</f>
        <v>0</v>
      </c>
      <c r="K119" s="195" t="s">
        <v>159</v>
      </c>
      <c r="L119" s="40"/>
      <c r="M119" s="200" t="s">
        <v>19</v>
      </c>
      <c r="N119" s="201" t="s">
        <v>39</v>
      </c>
      <c r="O119" s="65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256</v>
      </c>
      <c r="AT119" s="204" t="s">
        <v>155</v>
      </c>
      <c r="AU119" s="204" t="s">
        <v>78</v>
      </c>
      <c r="AY119" s="18" t="s">
        <v>153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76</v>
      </c>
      <c r="BK119" s="205">
        <f>ROUND(I119*H119,2)</f>
        <v>0</v>
      </c>
      <c r="BL119" s="18" t="s">
        <v>256</v>
      </c>
      <c r="BM119" s="204" t="s">
        <v>1040</v>
      </c>
    </row>
    <row r="120" spans="1:65" s="2" customFormat="1" ht="16.5" customHeight="1">
      <c r="A120" s="35"/>
      <c r="B120" s="36"/>
      <c r="C120" s="193" t="s">
        <v>235</v>
      </c>
      <c r="D120" s="193" t="s">
        <v>155</v>
      </c>
      <c r="E120" s="194" t="s">
        <v>1041</v>
      </c>
      <c r="F120" s="195" t="s">
        <v>1042</v>
      </c>
      <c r="G120" s="196" t="s">
        <v>158</v>
      </c>
      <c r="H120" s="197">
        <v>32</v>
      </c>
      <c r="I120" s="198"/>
      <c r="J120" s="199">
        <f>ROUND(I120*H120,2)</f>
        <v>0</v>
      </c>
      <c r="K120" s="195" t="s">
        <v>19</v>
      </c>
      <c r="L120" s="40"/>
      <c r="M120" s="200" t="s">
        <v>19</v>
      </c>
      <c r="N120" s="201" t="s">
        <v>39</v>
      </c>
      <c r="O120" s="65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256</v>
      </c>
      <c r="AT120" s="204" t="s">
        <v>155</v>
      </c>
      <c r="AU120" s="204" t="s">
        <v>78</v>
      </c>
      <c r="AY120" s="18" t="s">
        <v>153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76</v>
      </c>
      <c r="BK120" s="205">
        <f>ROUND(I120*H120,2)</f>
        <v>0</v>
      </c>
      <c r="BL120" s="18" t="s">
        <v>256</v>
      </c>
      <c r="BM120" s="204" t="s">
        <v>1043</v>
      </c>
    </row>
    <row r="121" spans="1:65" s="2" customFormat="1" ht="21.75" customHeight="1">
      <c r="A121" s="35"/>
      <c r="B121" s="36"/>
      <c r="C121" s="193" t="s">
        <v>241</v>
      </c>
      <c r="D121" s="193" t="s">
        <v>155</v>
      </c>
      <c r="E121" s="194" t="s">
        <v>1044</v>
      </c>
      <c r="F121" s="195" t="s">
        <v>1045</v>
      </c>
      <c r="G121" s="196" t="s">
        <v>158</v>
      </c>
      <c r="H121" s="197">
        <v>50</v>
      </c>
      <c r="I121" s="198"/>
      <c r="J121" s="199">
        <f>ROUND(I121*H121,2)</f>
        <v>0</v>
      </c>
      <c r="K121" s="195" t="s">
        <v>159</v>
      </c>
      <c r="L121" s="40"/>
      <c r="M121" s="200" t="s">
        <v>19</v>
      </c>
      <c r="N121" s="201" t="s">
        <v>39</v>
      </c>
      <c r="O121" s="65"/>
      <c r="P121" s="202">
        <f>O121*H121</f>
        <v>0</v>
      </c>
      <c r="Q121" s="202">
        <v>2.1000000000000001E-4</v>
      </c>
      <c r="R121" s="202">
        <f>Q121*H121</f>
        <v>1.0500000000000001E-2</v>
      </c>
      <c r="S121" s="202">
        <v>0</v>
      </c>
      <c r="T121" s="20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256</v>
      </c>
      <c r="AT121" s="204" t="s">
        <v>155</v>
      </c>
      <c r="AU121" s="204" t="s">
        <v>78</v>
      </c>
      <c r="AY121" s="18" t="s">
        <v>153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76</v>
      </c>
      <c r="BK121" s="205">
        <f>ROUND(I121*H121,2)</f>
        <v>0</v>
      </c>
      <c r="BL121" s="18" t="s">
        <v>256</v>
      </c>
      <c r="BM121" s="204" t="s">
        <v>1046</v>
      </c>
    </row>
    <row r="122" spans="1:65" s="13" customFormat="1" ht="11.25">
      <c r="B122" s="206"/>
      <c r="C122" s="207"/>
      <c r="D122" s="208" t="s">
        <v>162</v>
      </c>
      <c r="E122" s="209" t="s">
        <v>19</v>
      </c>
      <c r="F122" s="210" t="s">
        <v>1047</v>
      </c>
      <c r="G122" s="207"/>
      <c r="H122" s="209" t="s">
        <v>19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162</v>
      </c>
      <c r="AU122" s="216" t="s">
        <v>78</v>
      </c>
      <c r="AV122" s="13" t="s">
        <v>76</v>
      </c>
      <c r="AW122" s="13" t="s">
        <v>30</v>
      </c>
      <c r="AX122" s="13" t="s">
        <v>68</v>
      </c>
      <c r="AY122" s="216" t="s">
        <v>153</v>
      </c>
    </row>
    <row r="123" spans="1:65" s="14" customFormat="1" ht="11.25">
      <c r="B123" s="217"/>
      <c r="C123" s="218"/>
      <c r="D123" s="208" t="s">
        <v>162</v>
      </c>
      <c r="E123" s="219" t="s">
        <v>19</v>
      </c>
      <c r="F123" s="220" t="s">
        <v>1048</v>
      </c>
      <c r="G123" s="218"/>
      <c r="H123" s="221">
        <v>50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162</v>
      </c>
      <c r="AU123" s="227" t="s">
        <v>78</v>
      </c>
      <c r="AV123" s="14" t="s">
        <v>78</v>
      </c>
      <c r="AW123" s="14" t="s">
        <v>30</v>
      </c>
      <c r="AX123" s="14" t="s">
        <v>76</v>
      </c>
      <c r="AY123" s="227" t="s">
        <v>153</v>
      </c>
    </row>
    <row r="124" spans="1:65" s="2" customFormat="1" ht="33" customHeight="1">
      <c r="A124" s="35"/>
      <c r="B124" s="36"/>
      <c r="C124" s="193" t="s">
        <v>8</v>
      </c>
      <c r="D124" s="193" t="s">
        <v>155</v>
      </c>
      <c r="E124" s="194" t="s">
        <v>1049</v>
      </c>
      <c r="F124" s="195" t="s">
        <v>1050</v>
      </c>
      <c r="G124" s="196" t="s">
        <v>158</v>
      </c>
      <c r="H124" s="197">
        <v>50</v>
      </c>
      <c r="I124" s="198"/>
      <c r="J124" s="199">
        <f>ROUND(I124*H124,2)</f>
        <v>0</v>
      </c>
      <c r="K124" s="195" t="s">
        <v>159</v>
      </c>
      <c r="L124" s="40"/>
      <c r="M124" s="200" t="s">
        <v>19</v>
      </c>
      <c r="N124" s="201" t="s">
        <v>39</v>
      </c>
      <c r="O124" s="65"/>
      <c r="P124" s="202">
        <f>O124*H124</f>
        <v>0</v>
      </c>
      <c r="Q124" s="202">
        <v>3.2000000000000003E-4</v>
      </c>
      <c r="R124" s="202">
        <f>Q124*H124</f>
        <v>1.6E-2</v>
      </c>
      <c r="S124" s="202">
        <v>0</v>
      </c>
      <c r="T124" s="20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256</v>
      </c>
      <c r="AT124" s="204" t="s">
        <v>155</v>
      </c>
      <c r="AU124" s="204" t="s">
        <v>78</v>
      </c>
      <c r="AY124" s="18" t="s">
        <v>153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8" t="s">
        <v>76</v>
      </c>
      <c r="BK124" s="205">
        <f>ROUND(I124*H124,2)</f>
        <v>0</v>
      </c>
      <c r="BL124" s="18" t="s">
        <v>256</v>
      </c>
      <c r="BM124" s="204" t="s">
        <v>1051</v>
      </c>
    </row>
    <row r="125" spans="1:65" s="2" customFormat="1" ht="21.75" customHeight="1">
      <c r="A125" s="35"/>
      <c r="B125" s="36"/>
      <c r="C125" s="193" t="s">
        <v>256</v>
      </c>
      <c r="D125" s="193" t="s">
        <v>155</v>
      </c>
      <c r="E125" s="194" t="s">
        <v>1052</v>
      </c>
      <c r="F125" s="195" t="s">
        <v>1053</v>
      </c>
      <c r="G125" s="196" t="s">
        <v>158</v>
      </c>
      <c r="H125" s="197">
        <v>32</v>
      </c>
      <c r="I125" s="198"/>
      <c r="J125" s="199">
        <f>ROUND(I125*H125,2)</f>
        <v>0</v>
      </c>
      <c r="K125" s="195" t="s">
        <v>159</v>
      </c>
      <c r="L125" s="40"/>
      <c r="M125" s="200" t="s">
        <v>19</v>
      </c>
      <c r="N125" s="201" t="s">
        <v>39</v>
      </c>
      <c r="O125" s="6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256</v>
      </c>
      <c r="AT125" s="204" t="s">
        <v>155</v>
      </c>
      <c r="AU125" s="204" t="s">
        <v>78</v>
      </c>
      <c r="AY125" s="18" t="s">
        <v>153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76</v>
      </c>
      <c r="BK125" s="205">
        <f>ROUND(I125*H125,2)</f>
        <v>0</v>
      </c>
      <c r="BL125" s="18" t="s">
        <v>256</v>
      </c>
      <c r="BM125" s="204" t="s">
        <v>1054</v>
      </c>
    </row>
    <row r="126" spans="1:65" s="2" customFormat="1" ht="21.75" customHeight="1">
      <c r="A126" s="35"/>
      <c r="B126" s="36"/>
      <c r="C126" s="193" t="s">
        <v>265</v>
      </c>
      <c r="D126" s="193" t="s">
        <v>155</v>
      </c>
      <c r="E126" s="194" t="s">
        <v>1055</v>
      </c>
      <c r="F126" s="195" t="s">
        <v>1056</v>
      </c>
      <c r="G126" s="196" t="s">
        <v>158</v>
      </c>
      <c r="H126" s="197">
        <v>5</v>
      </c>
      <c r="I126" s="198"/>
      <c r="J126" s="199">
        <f>ROUND(I126*H126,2)</f>
        <v>0</v>
      </c>
      <c r="K126" s="195" t="s">
        <v>19</v>
      </c>
      <c r="L126" s="40"/>
      <c r="M126" s="200" t="s">
        <v>19</v>
      </c>
      <c r="N126" s="201" t="s">
        <v>39</v>
      </c>
      <c r="O126" s="6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256</v>
      </c>
      <c r="AT126" s="204" t="s">
        <v>155</v>
      </c>
      <c r="AU126" s="204" t="s">
        <v>78</v>
      </c>
      <c r="AY126" s="18" t="s">
        <v>153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76</v>
      </c>
      <c r="BK126" s="205">
        <f>ROUND(I126*H126,2)</f>
        <v>0</v>
      </c>
      <c r="BL126" s="18" t="s">
        <v>256</v>
      </c>
      <c r="BM126" s="204" t="s">
        <v>1057</v>
      </c>
    </row>
    <row r="127" spans="1:65" s="2" customFormat="1" ht="33" customHeight="1">
      <c r="A127" s="35"/>
      <c r="B127" s="36"/>
      <c r="C127" s="193" t="s">
        <v>271</v>
      </c>
      <c r="D127" s="193" t="s">
        <v>155</v>
      </c>
      <c r="E127" s="194" t="s">
        <v>1058</v>
      </c>
      <c r="F127" s="195" t="s">
        <v>1059</v>
      </c>
      <c r="G127" s="196" t="s">
        <v>158</v>
      </c>
      <c r="H127" s="197">
        <v>32</v>
      </c>
      <c r="I127" s="198"/>
      <c r="J127" s="199">
        <f>ROUND(I127*H127,2)</f>
        <v>0</v>
      </c>
      <c r="K127" s="195" t="s">
        <v>19</v>
      </c>
      <c r="L127" s="40"/>
      <c r="M127" s="200" t="s">
        <v>19</v>
      </c>
      <c r="N127" s="201" t="s">
        <v>39</v>
      </c>
      <c r="O127" s="6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256</v>
      </c>
      <c r="AT127" s="204" t="s">
        <v>155</v>
      </c>
      <c r="AU127" s="204" t="s">
        <v>78</v>
      </c>
      <c r="AY127" s="18" t="s">
        <v>153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76</v>
      </c>
      <c r="BK127" s="205">
        <f>ROUND(I127*H127,2)</f>
        <v>0</v>
      </c>
      <c r="BL127" s="18" t="s">
        <v>256</v>
      </c>
      <c r="BM127" s="204" t="s">
        <v>1060</v>
      </c>
    </row>
    <row r="128" spans="1:65" s="2" customFormat="1" ht="21.75" customHeight="1">
      <c r="A128" s="35"/>
      <c r="B128" s="36"/>
      <c r="C128" s="193" t="s">
        <v>276</v>
      </c>
      <c r="D128" s="193" t="s">
        <v>155</v>
      </c>
      <c r="E128" s="194" t="s">
        <v>1061</v>
      </c>
      <c r="F128" s="195" t="s">
        <v>1062</v>
      </c>
      <c r="G128" s="196" t="s">
        <v>158</v>
      </c>
      <c r="H128" s="197">
        <v>32</v>
      </c>
      <c r="I128" s="198"/>
      <c r="J128" s="199">
        <f>ROUND(I128*H128,2)</f>
        <v>0</v>
      </c>
      <c r="K128" s="195" t="s">
        <v>19</v>
      </c>
      <c r="L128" s="40"/>
      <c r="M128" s="255" t="s">
        <v>19</v>
      </c>
      <c r="N128" s="256" t="s">
        <v>39</v>
      </c>
      <c r="O128" s="257"/>
      <c r="P128" s="258">
        <f>O128*H128</f>
        <v>0</v>
      </c>
      <c r="Q128" s="258">
        <v>0</v>
      </c>
      <c r="R128" s="258">
        <f>Q128*H128</f>
        <v>0</v>
      </c>
      <c r="S128" s="258">
        <v>0</v>
      </c>
      <c r="T128" s="25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256</v>
      </c>
      <c r="AT128" s="204" t="s">
        <v>155</v>
      </c>
      <c r="AU128" s="204" t="s">
        <v>78</v>
      </c>
      <c r="AY128" s="18" t="s">
        <v>153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76</v>
      </c>
      <c r="BK128" s="205">
        <f>ROUND(I128*H128,2)</f>
        <v>0</v>
      </c>
      <c r="BL128" s="18" t="s">
        <v>256</v>
      </c>
      <c r="BM128" s="204" t="s">
        <v>1063</v>
      </c>
    </row>
    <row r="129" spans="1:31" s="2" customFormat="1" ht="6.95" customHeight="1">
      <c r="A129" s="35"/>
      <c r="B129" s="48"/>
      <c r="C129" s="49"/>
      <c r="D129" s="49"/>
      <c r="E129" s="49"/>
      <c r="F129" s="49"/>
      <c r="G129" s="49"/>
      <c r="H129" s="49"/>
      <c r="I129" s="143"/>
      <c r="J129" s="49"/>
      <c r="K129" s="49"/>
      <c r="L129" s="40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algorithmName="SHA-512" hashValue="36U5iDYx8DVvublqEYUtzIBfs5sRZSKr0wWV+/ASdXhDOqp/Oj//rWmnsDsTBzqcasT3xfdnbIbhYPBd/6SKRA==" saltValue="XNEsrsbBjmDLhbhIZRTuHq5B79mVzWggk8o97zbR1ysJUgRCVYDzM+MzsOcJuMmWXkWx6nVUQkx+OPAEeB6+Rw==" spinCount="100000" sheet="1" objects="1" scenarios="1" formatColumns="0" formatRows="0" autoFilter="0"/>
  <autoFilter ref="C92:K128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1" customFormat="1" ht="12" customHeight="1">
      <c r="B8" s="21"/>
      <c r="D8" s="115" t="s">
        <v>108</v>
      </c>
      <c r="I8" s="109"/>
      <c r="L8" s="21"/>
    </row>
    <row r="9" spans="1:46" s="2" customFormat="1" ht="16.5" customHeight="1">
      <c r="A9" s="35"/>
      <c r="B9" s="40"/>
      <c r="C9" s="35"/>
      <c r="D9" s="35"/>
      <c r="E9" s="383" t="s">
        <v>986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987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1064</v>
      </c>
      <c r="F11" s="386"/>
      <c r="G11" s="386"/>
      <c r="H11" s="386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7" t="str">
        <f>'Rekapitulace zakázky'!E14</f>
        <v>Vyplň údaj</v>
      </c>
      <c r="F20" s="388"/>
      <c r="G20" s="388"/>
      <c r="H20" s="388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9" t="s">
        <v>19</v>
      </c>
      <c r="F29" s="389"/>
      <c r="G29" s="389"/>
      <c r="H29" s="38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ROUND(J94,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ROUND((SUM(BE94:BE140)),  2)</f>
        <v>0</v>
      </c>
      <c r="G35" s="35"/>
      <c r="H35" s="35"/>
      <c r="I35" s="132">
        <v>0.21</v>
      </c>
      <c r="J35" s="131">
        <f>ROUND(((SUM(BE94:BE140))*I35),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ROUND((SUM(BF94:BF140)),  2)</f>
        <v>0</v>
      </c>
      <c r="G36" s="35"/>
      <c r="H36" s="35"/>
      <c r="I36" s="132">
        <v>0.15</v>
      </c>
      <c r="J36" s="131">
        <f>ROUND(((SUM(BF94:BF140))*I36),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ROUND((SUM(BG94:BG140)),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ROUND((SUM(BH94:BH140)),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ROUND((SUM(BI94:BI140)),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110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0" t="str">
        <f>E7</f>
        <v>Šumperk ON - oprava VB</v>
      </c>
      <c r="F50" s="391"/>
      <c r="G50" s="391"/>
      <c r="H50" s="39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108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0" t="s">
        <v>986</v>
      </c>
      <c r="F52" s="392"/>
      <c r="G52" s="392"/>
      <c r="H52" s="392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987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02 - Demontáž kotelny</v>
      </c>
      <c r="F54" s="392"/>
      <c r="G54" s="392"/>
      <c r="H54" s="392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111</v>
      </c>
      <c r="D61" s="148"/>
      <c r="E61" s="148"/>
      <c r="F61" s="148"/>
      <c r="G61" s="148"/>
      <c r="H61" s="148"/>
      <c r="I61" s="149"/>
      <c r="J61" s="150" t="s">
        <v>112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J94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113</v>
      </c>
    </row>
    <row r="64" spans="1:47" s="9" customFormat="1" ht="24.95" customHeight="1">
      <c r="B64" s="152"/>
      <c r="C64" s="153"/>
      <c r="D64" s="154" t="s">
        <v>993</v>
      </c>
      <c r="E64" s="155"/>
      <c r="F64" s="155"/>
      <c r="G64" s="155"/>
      <c r="H64" s="155"/>
      <c r="I64" s="156"/>
      <c r="J64" s="157">
        <f>J95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1065</v>
      </c>
      <c r="E65" s="161"/>
      <c r="F65" s="161"/>
      <c r="G65" s="161"/>
      <c r="H65" s="161"/>
      <c r="I65" s="162"/>
      <c r="J65" s="163">
        <f>J96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1066</v>
      </c>
      <c r="E66" s="161"/>
      <c r="F66" s="161"/>
      <c r="G66" s="161"/>
      <c r="H66" s="161"/>
      <c r="I66" s="162"/>
      <c r="J66" s="163">
        <f>J99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1067</v>
      </c>
      <c r="E67" s="161"/>
      <c r="F67" s="161"/>
      <c r="G67" s="161"/>
      <c r="H67" s="161"/>
      <c r="I67" s="162"/>
      <c r="J67" s="163">
        <f>J106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1068</v>
      </c>
      <c r="E68" s="161"/>
      <c r="F68" s="161"/>
      <c r="G68" s="161"/>
      <c r="H68" s="161"/>
      <c r="I68" s="162"/>
      <c r="J68" s="163">
        <f>J111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1069</v>
      </c>
      <c r="E69" s="161"/>
      <c r="F69" s="161"/>
      <c r="G69" s="161"/>
      <c r="H69" s="161"/>
      <c r="I69" s="162"/>
      <c r="J69" s="163">
        <f>J119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129</v>
      </c>
      <c r="E70" s="161"/>
      <c r="F70" s="161"/>
      <c r="G70" s="161"/>
      <c r="H70" s="161"/>
      <c r="I70" s="162"/>
      <c r="J70" s="163">
        <f>J132</f>
        <v>0</v>
      </c>
      <c r="K70" s="98"/>
      <c r="L70" s="164"/>
    </row>
    <row r="71" spans="1:31" s="9" customFormat="1" ht="24.95" customHeight="1">
      <c r="B71" s="152"/>
      <c r="C71" s="153"/>
      <c r="D71" s="154" t="s">
        <v>989</v>
      </c>
      <c r="E71" s="155"/>
      <c r="F71" s="155"/>
      <c r="G71" s="155"/>
      <c r="H71" s="155"/>
      <c r="I71" s="156"/>
      <c r="J71" s="157">
        <f>J134</f>
        <v>0</v>
      </c>
      <c r="K71" s="153"/>
      <c r="L71" s="158"/>
    </row>
    <row r="72" spans="1:31" s="10" customFormat="1" ht="19.899999999999999" customHeight="1">
      <c r="B72" s="159"/>
      <c r="C72" s="98"/>
      <c r="D72" s="160" t="s">
        <v>122</v>
      </c>
      <c r="E72" s="161"/>
      <c r="F72" s="161"/>
      <c r="G72" s="161"/>
      <c r="H72" s="161"/>
      <c r="I72" s="162"/>
      <c r="J72" s="163">
        <f>J135</f>
        <v>0</v>
      </c>
      <c r="K72" s="98"/>
      <c r="L72" s="164"/>
    </row>
    <row r="73" spans="1:31" s="2" customFormat="1" ht="21.75" customHeight="1">
      <c r="A73" s="35"/>
      <c r="B73" s="36"/>
      <c r="C73" s="37"/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48"/>
      <c r="C74" s="49"/>
      <c r="D74" s="49"/>
      <c r="E74" s="49"/>
      <c r="F74" s="49"/>
      <c r="G74" s="49"/>
      <c r="H74" s="49"/>
      <c r="I74" s="143"/>
      <c r="J74" s="49"/>
      <c r="K74" s="49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8" spans="1:31" s="2" customFormat="1" ht="6.95" customHeight="1">
      <c r="A78" s="35"/>
      <c r="B78" s="50"/>
      <c r="C78" s="51"/>
      <c r="D78" s="51"/>
      <c r="E78" s="51"/>
      <c r="F78" s="51"/>
      <c r="G78" s="51"/>
      <c r="H78" s="51"/>
      <c r="I78" s="146"/>
      <c r="J78" s="51"/>
      <c r="K78" s="51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95" customHeight="1">
      <c r="A79" s="35"/>
      <c r="B79" s="36"/>
      <c r="C79" s="24" t="s">
        <v>138</v>
      </c>
      <c r="D79" s="37"/>
      <c r="E79" s="37"/>
      <c r="F79" s="37"/>
      <c r="G79" s="37"/>
      <c r="H79" s="37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12" customHeight="1">
      <c r="A81" s="35"/>
      <c r="B81" s="36"/>
      <c r="C81" s="30" t="s">
        <v>16</v>
      </c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6.5" customHeight="1">
      <c r="A82" s="35"/>
      <c r="B82" s="36"/>
      <c r="C82" s="37"/>
      <c r="D82" s="37"/>
      <c r="E82" s="390" t="str">
        <f>E7</f>
        <v>Šumperk ON - oprava VB</v>
      </c>
      <c r="F82" s="391"/>
      <c r="G82" s="391"/>
      <c r="H82" s="391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1" customFormat="1" ht="12" customHeight="1">
      <c r="B83" s="22"/>
      <c r="C83" s="30" t="s">
        <v>108</v>
      </c>
      <c r="D83" s="23"/>
      <c r="E83" s="23"/>
      <c r="F83" s="23"/>
      <c r="G83" s="23"/>
      <c r="H83" s="23"/>
      <c r="I83" s="109"/>
      <c r="J83" s="23"/>
      <c r="K83" s="23"/>
      <c r="L83" s="21"/>
    </row>
    <row r="84" spans="1:63" s="2" customFormat="1" ht="16.5" customHeight="1">
      <c r="A84" s="35"/>
      <c r="B84" s="36"/>
      <c r="C84" s="37"/>
      <c r="D84" s="37"/>
      <c r="E84" s="390" t="s">
        <v>986</v>
      </c>
      <c r="F84" s="392"/>
      <c r="G84" s="392"/>
      <c r="H84" s="392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987</v>
      </c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44" t="str">
        <f>E11</f>
        <v>02 - Demontáž kotelny</v>
      </c>
      <c r="F86" s="392"/>
      <c r="G86" s="392"/>
      <c r="H86" s="392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21</v>
      </c>
      <c r="D88" s="37"/>
      <c r="E88" s="37"/>
      <c r="F88" s="28" t="str">
        <f>F14</f>
        <v xml:space="preserve"> </v>
      </c>
      <c r="G88" s="37"/>
      <c r="H88" s="37"/>
      <c r="I88" s="118" t="s">
        <v>23</v>
      </c>
      <c r="J88" s="60">
        <f>IF(J14="","",J14)</f>
        <v>0</v>
      </c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5.2" customHeight="1">
      <c r="A90" s="35"/>
      <c r="B90" s="36"/>
      <c r="C90" s="30" t="s">
        <v>24</v>
      </c>
      <c r="D90" s="37"/>
      <c r="E90" s="37"/>
      <c r="F90" s="28" t="str">
        <f>E17</f>
        <v xml:space="preserve"> </v>
      </c>
      <c r="G90" s="37"/>
      <c r="H90" s="37"/>
      <c r="I90" s="118" t="s">
        <v>29</v>
      </c>
      <c r="J90" s="33" t="str">
        <f>E23</f>
        <v xml:space="preserve"> </v>
      </c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27</v>
      </c>
      <c r="D91" s="37"/>
      <c r="E91" s="37"/>
      <c r="F91" s="28" t="str">
        <f>IF(E20="","",E20)</f>
        <v>Vyplň údaj</v>
      </c>
      <c r="G91" s="37"/>
      <c r="H91" s="37"/>
      <c r="I91" s="118" t="s">
        <v>31</v>
      </c>
      <c r="J91" s="33" t="str">
        <f>E26</f>
        <v xml:space="preserve"> </v>
      </c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116"/>
      <c r="J92" s="37"/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65"/>
      <c r="B93" s="166"/>
      <c r="C93" s="167" t="s">
        <v>139</v>
      </c>
      <c r="D93" s="168" t="s">
        <v>53</v>
      </c>
      <c r="E93" s="168" t="s">
        <v>49</v>
      </c>
      <c r="F93" s="168" t="s">
        <v>50</v>
      </c>
      <c r="G93" s="168" t="s">
        <v>140</v>
      </c>
      <c r="H93" s="168" t="s">
        <v>141</v>
      </c>
      <c r="I93" s="169" t="s">
        <v>142</v>
      </c>
      <c r="J93" s="168" t="s">
        <v>112</v>
      </c>
      <c r="K93" s="170" t="s">
        <v>143</v>
      </c>
      <c r="L93" s="171"/>
      <c r="M93" s="69" t="s">
        <v>19</v>
      </c>
      <c r="N93" s="70" t="s">
        <v>38</v>
      </c>
      <c r="O93" s="70" t="s">
        <v>144</v>
      </c>
      <c r="P93" s="70" t="s">
        <v>145</v>
      </c>
      <c r="Q93" s="70" t="s">
        <v>146</v>
      </c>
      <c r="R93" s="70" t="s">
        <v>147</v>
      </c>
      <c r="S93" s="70" t="s">
        <v>148</v>
      </c>
      <c r="T93" s="71" t="s">
        <v>149</v>
      </c>
      <c r="U93" s="165"/>
      <c r="V93" s="165"/>
      <c r="W93" s="165"/>
      <c r="X93" s="165"/>
      <c r="Y93" s="165"/>
      <c r="Z93" s="165"/>
      <c r="AA93" s="165"/>
      <c r="AB93" s="165"/>
      <c r="AC93" s="165"/>
      <c r="AD93" s="165"/>
      <c r="AE93" s="165"/>
    </row>
    <row r="94" spans="1:63" s="2" customFormat="1" ht="22.9" customHeight="1">
      <c r="A94" s="35"/>
      <c r="B94" s="36"/>
      <c r="C94" s="76" t="s">
        <v>150</v>
      </c>
      <c r="D94" s="37"/>
      <c r="E94" s="37"/>
      <c r="F94" s="37"/>
      <c r="G94" s="37"/>
      <c r="H94" s="37"/>
      <c r="I94" s="116"/>
      <c r="J94" s="172">
        <f>BK94</f>
        <v>0</v>
      </c>
      <c r="K94" s="37"/>
      <c r="L94" s="40"/>
      <c r="M94" s="72"/>
      <c r="N94" s="173"/>
      <c r="O94" s="73"/>
      <c r="P94" s="174">
        <f>P95+P134</f>
        <v>0</v>
      </c>
      <c r="Q94" s="73"/>
      <c r="R94" s="174">
        <f>R95+R134</f>
        <v>2.6890000000000004E-2</v>
      </c>
      <c r="S94" s="73"/>
      <c r="T94" s="175">
        <f>T95+T134</f>
        <v>3.0243899999999999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67</v>
      </c>
      <c r="AU94" s="18" t="s">
        <v>113</v>
      </c>
      <c r="BK94" s="176">
        <f>BK95+BK134</f>
        <v>0</v>
      </c>
    </row>
    <row r="95" spans="1:63" s="12" customFormat="1" ht="25.9" customHeight="1">
      <c r="B95" s="177"/>
      <c r="C95" s="178"/>
      <c r="D95" s="179" t="s">
        <v>67</v>
      </c>
      <c r="E95" s="180" t="s">
        <v>458</v>
      </c>
      <c r="F95" s="180" t="s">
        <v>458</v>
      </c>
      <c r="G95" s="178"/>
      <c r="H95" s="178"/>
      <c r="I95" s="181"/>
      <c r="J95" s="182">
        <f>BK95</f>
        <v>0</v>
      </c>
      <c r="K95" s="178"/>
      <c r="L95" s="183"/>
      <c r="M95" s="184"/>
      <c r="N95" s="185"/>
      <c r="O95" s="185"/>
      <c r="P95" s="186">
        <f>P96+P99+P106+P111+P119+P132</f>
        <v>0</v>
      </c>
      <c r="Q95" s="185"/>
      <c r="R95" s="186">
        <f>R96+R99+R106+R111+R119+R132</f>
        <v>2.6890000000000004E-2</v>
      </c>
      <c r="S95" s="185"/>
      <c r="T95" s="187">
        <f>T96+T99+T106+T111+T119+T132</f>
        <v>3.0243899999999999</v>
      </c>
      <c r="AR95" s="188" t="s">
        <v>78</v>
      </c>
      <c r="AT95" s="189" t="s">
        <v>67</v>
      </c>
      <c r="AU95" s="189" t="s">
        <v>68</v>
      </c>
      <c r="AY95" s="188" t="s">
        <v>153</v>
      </c>
      <c r="BK95" s="190">
        <f>BK96+BK99+BK106+BK111+BK119+BK132</f>
        <v>0</v>
      </c>
    </row>
    <row r="96" spans="1:63" s="12" customFormat="1" ht="22.9" customHeight="1">
      <c r="B96" s="177"/>
      <c r="C96" s="178"/>
      <c r="D96" s="179" t="s">
        <v>67</v>
      </c>
      <c r="E96" s="191" t="s">
        <v>1070</v>
      </c>
      <c r="F96" s="191" t="s">
        <v>1071</v>
      </c>
      <c r="G96" s="178"/>
      <c r="H96" s="178"/>
      <c r="I96" s="181"/>
      <c r="J96" s="192">
        <f>BK96</f>
        <v>0</v>
      </c>
      <c r="K96" s="178"/>
      <c r="L96" s="183"/>
      <c r="M96" s="184"/>
      <c r="N96" s="185"/>
      <c r="O96" s="185"/>
      <c r="P96" s="186">
        <f>SUM(P97:P98)</f>
        <v>0</v>
      </c>
      <c r="Q96" s="185"/>
      <c r="R96" s="186">
        <f>SUM(R97:R98)</f>
        <v>0</v>
      </c>
      <c r="S96" s="185"/>
      <c r="T96" s="187">
        <f>SUM(T97:T98)</f>
        <v>0</v>
      </c>
      <c r="AR96" s="188" t="s">
        <v>78</v>
      </c>
      <c r="AT96" s="189" t="s">
        <v>67</v>
      </c>
      <c r="AU96" s="189" t="s">
        <v>76</v>
      </c>
      <c r="AY96" s="188" t="s">
        <v>153</v>
      </c>
      <c r="BK96" s="190">
        <f>SUM(BK97:BK98)</f>
        <v>0</v>
      </c>
    </row>
    <row r="97" spans="1:65" s="2" customFormat="1" ht="21.75" customHeight="1">
      <c r="A97" s="35"/>
      <c r="B97" s="36"/>
      <c r="C97" s="193" t="s">
        <v>76</v>
      </c>
      <c r="D97" s="193" t="s">
        <v>155</v>
      </c>
      <c r="E97" s="194" t="s">
        <v>1072</v>
      </c>
      <c r="F97" s="195" t="s">
        <v>1073</v>
      </c>
      <c r="G97" s="196" t="s">
        <v>196</v>
      </c>
      <c r="H97" s="197">
        <v>1</v>
      </c>
      <c r="I97" s="198"/>
      <c r="J97" s="199">
        <f>ROUND(I97*H97,2)</f>
        <v>0</v>
      </c>
      <c r="K97" s="195" t="s">
        <v>159</v>
      </c>
      <c r="L97" s="40"/>
      <c r="M97" s="200" t="s">
        <v>19</v>
      </c>
      <c r="N97" s="201" t="s">
        <v>39</v>
      </c>
      <c r="O97" s="6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256</v>
      </c>
      <c r="AT97" s="204" t="s">
        <v>155</v>
      </c>
      <c r="AU97" s="204" t="s">
        <v>78</v>
      </c>
      <c r="AY97" s="18" t="s">
        <v>153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76</v>
      </c>
      <c r="BK97" s="205">
        <f>ROUND(I97*H97,2)</f>
        <v>0</v>
      </c>
      <c r="BL97" s="18" t="s">
        <v>256</v>
      </c>
      <c r="BM97" s="204" t="s">
        <v>1074</v>
      </c>
    </row>
    <row r="98" spans="1:65" s="2" customFormat="1" ht="33" customHeight="1">
      <c r="A98" s="35"/>
      <c r="B98" s="36"/>
      <c r="C98" s="193" t="s">
        <v>78</v>
      </c>
      <c r="D98" s="193" t="s">
        <v>155</v>
      </c>
      <c r="E98" s="194" t="s">
        <v>1075</v>
      </c>
      <c r="F98" s="195" t="s">
        <v>1076</v>
      </c>
      <c r="G98" s="196" t="s">
        <v>432</v>
      </c>
      <c r="H98" s="197">
        <v>0.19</v>
      </c>
      <c r="I98" s="198"/>
      <c r="J98" s="199">
        <f>ROUND(I98*H98,2)</f>
        <v>0</v>
      </c>
      <c r="K98" s="195" t="s">
        <v>159</v>
      </c>
      <c r="L98" s="40"/>
      <c r="M98" s="200" t="s">
        <v>19</v>
      </c>
      <c r="N98" s="201" t="s">
        <v>39</v>
      </c>
      <c r="O98" s="65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256</v>
      </c>
      <c r="AT98" s="204" t="s">
        <v>155</v>
      </c>
      <c r="AU98" s="204" t="s">
        <v>78</v>
      </c>
      <c r="AY98" s="18" t="s">
        <v>153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76</v>
      </c>
      <c r="BK98" s="205">
        <f>ROUND(I98*H98,2)</f>
        <v>0</v>
      </c>
      <c r="BL98" s="18" t="s">
        <v>256</v>
      </c>
      <c r="BM98" s="204" t="s">
        <v>1077</v>
      </c>
    </row>
    <row r="99" spans="1:65" s="12" customFormat="1" ht="22.9" customHeight="1">
      <c r="B99" s="177"/>
      <c r="C99" s="178"/>
      <c r="D99" s="179" t="s">
        <v>67</v>
      </c>
      <c r="E99" s="191" t="s">
        <v>1078</v>
      </c>
      <c r="F99" s="191" t="s">
        <v>1079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SUM(P100:P105)</f>
        <v>0</v>
      </c>
      <c r="Q99" s="185"/>
      <c r="R99" s="186">
        <f>SUM(R100:R105)</f>
        <v>1.8000000000000001E-4</v>
      </c>
      <c r="S99" s="185"/>
      <c r="T99" s="187">
        <f>SUM(T100:T105)</f>
        <v>0.63</v>
      </c>
      <c r="AR99" s="188" t="s">
        <v>78</v>
      </c>
      <c r="AT99" s="189" t="s">
        <v>67</v>
      </c>
      <c r="AU99" s="189" t="s">
        <v>76</v>
      </c>
      <c r="AY99" s="188" t="s">
        <v>153</v>
      </c>
      <c r="BK99" s="190">
        <f>SUM(BK100:BK105)</f>
        <v>0</v>
      </c>
    </row>
    <row r="100" spans="1:65" s="2" customFormat="1" ht="21.75" customHeight="1">
      <c r="A100" s="35"/>
      <c r="B100" s="36"/>
      <c r="C100" s="193" t="s">
        <v>175</v>
      </c>
      <c r="D100" s="193" t="s">
        <v>155</v>
      </c>
      <c r="E100" s="194" t="s">
        <v>1080</v>
      </c>
      <c r="F100" s="195" t="s">
        <v>1081</v>
      </c>
      <c r="G100" s="196" t="s">
        <v>196</v>
      </c>
      <c r="H100" s="197">
        <v>2</v>
      </c>
      <c r="I100" s="198"/>
      <c r="J100" s="199">
        <f>ROUND(I100*H100,2)</f>
        <v>0</v>
      </c>
      <c r="K100" s="195" t="s">
        <v>159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256</v>
      </c>
      <c r="AT100" s="204" t="s">
        <v>155</v>
      </c>
      <c r="AU100" s="204" t="s">
        <v>78</v>
      </c>
      <c r="AY100" s="18" t="s">
        <v>153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256</v>
      </c>
      <c r="BM100" s="204" t="s">
        <v>1082</v>
      </c>
    </row>
    <row r="101" spans="1:65" s="2" customFormat="1" ht="21.75" customHeight="1">
      <c r="A101" s="35"/>
      <c r="B101" s="36"/>
      <c r="C101" s="193" t="s">
        <v>160</v>
      </c>
      <c r="D101" s="193" t="s">
        <v>155</v>
      </c>
      <c r="E101" s="194" t="s">
        <v>1083</v>
      </c>
      <c r="F101" s="195" t="s">
        <v>1084</v>
      </c>
      <c r="G101" s="196" t="s">
        <v>196</v>
      </c>
      <c r="H101" s="197">
        <v>2</v>
      </c>
      <c r="I101" s="198"/>
      <c r="J101" s="199">
        <f>ROUND(I101*H101,2)</f>
        <v>0</v>
      </c>
      <c r="K101" s="195" t="s">
        <v>159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9.0000000000000006E-5</v>
      </c>
      <c r="R101" s="202">
        <f>Q101*H101</f>
        <v>1.8000000000000001E-4</v>
      </c>
      <c r="S101" s="202">
        <v>0.315</v>
      </c>
      <c r="T101" s="203">
        <f>S101*H101</f>
        <v>0.63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256</v>
      </c>
      <c r="AT101" s="204" t="s">
        <v>155</v>
      </c>
      <c r="AU101" s="204" t="s">
        <v>78</v>
      </c>
      <c r="AY101" s="18" t="s">
        <v>153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256</v>
      </c>
      <c r="BM101" s="204" t="s">
        <v>1085</v>
      </c>
    </row>
    <row r="102" spans="1:65" s="13" customFormat="1" ht="11.25">
      <c r="B102" s="206"/>
      <c r="C102" s="207"/>
      <c r="D102" s="208" t="s">
        <v>162</v>
      </c>
      <c r="E102" s="209" t="s">
        <v>19</v>
      </c>
      <c r="F102" s="210" t="s">
        <v>1086</v>
      </c>
      <c r="G102" s="207"/>
      <c r="H102" s="209" t="s">
        <v>19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162</v>
      </c>
      <c r="AU102" s="216" t="s">
        <v>78</v>
      </c>
      <c r="AV102" s="13" t="s">
        <v>76</v>
      </c>
      <c r="AW102" s="13" t="s">
        <v>30</v>
      </c>
      <c r="AX102" s="13" t="s">
        <v>68</v>
      </c>
      <c r="AY102" s="216" t="s">
        <v>153</v>
      </c>
    </row>
    <row r="103" spans="1:65" s="14" customFormat="1" ht="11.25">
      <c r="B103" s="217"/>
      <c r="C103" s="218"/>
      <c r="D103" s="208" t="s">
        <v>162</v>
      </c>
      <c r="E103" s="219" t="s">
        <v>19</v>
      </c>
      <c r="F103" s="220" t="s">
        <v>78</v>
      </c>
      <c r="G103" s="218"/>
      <c r="H103" s="221">
        <v>2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162</v>
      </c>
      <c r="AU103" s="227" t="s">
        <v>78</v>
      </c>
      <c r="AV103" s="14" t="s">
        <v>78</v>
      </c>
      <c r="AW103" s="14" t="s">
        <v>30</v>
      </c>
      <c r="AX103" s="14" t="s">
        <v>76</v>
      </c>
      <c r="AY103" s="227" t="s">
        <v>153</v>
      </c>
    </row>
    <row r="104" spans="1:65" s="2" customFormat="1" ht="16.5" customHeight="1">
      <c r="A104" s="35"/>
      <c r="B104" s="36"/>
      <c r="C104" s="193" t="s">
        <v>186</v>
      </c>
      <c r="D104" s="193" t="s">
        <v>155</v>
      </c>
      <c r="E104" s="194" t="s">
        <v>1087</v>
      </c>
      <c r="F104" s="195" t="s">
        <v>1088</v>
      </c>
      <c r="G104" s="196" t="s">
        <v>1089</v>
      </c>
      <c r="H104" s="197">
        <v>1</v>
      </c>
      <c r="I104" s="198"/>
      <c r="J104" s="199">
        <f>ROUND(I104*H104,2)</f>
        <v>0</v>
      </c>
      <c r="K104" s="195" t="s">
        <v>19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256</v>
      </c>
      <c r="AT104" s="204" t="s">
        <v>155</v>
      </c>
      <c r="AU104" s="204" t="s">
        <v>78</v>
      </c>
      <c r="AY104" s="18" t="s">
        <v>153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256</v>
      </c>
      <c r="BM104" s="204" t="s">
        <v>1090</v>
      </c>
    </row>
    <row r="105" spans="1:65" s="2" customFormat="1" ht="33" customHeight="1">
      <c r="A105" s="35"/>
      <c r="B105" s="36"/>
      <c r="C105" s="193" t="s">
        <v>193</v>
      </c>
      <c r="D105" s="193" t="s">
        <v>155</v>
      </c>
      <c r="E105" s="194" t="s">
        <v>1091</v>
      </c>
      <c r="F105" s="195" t="s">
        <v>1092</v>
      </c>
      <c r="G105" s="196" t="s">
        <v>432</v>
      </c>
      <c r="H105" s="197">
        <v>0.63</v>
      </c>
      <c r="I105" s="198"/>
      <c r="J105" s="199">
        <f>ROUND(I105*H105,2)</f>
        <v>0</v>
      </c>
      <c r="K105" s="195" t="s">
        <v>159</v>
      </c>
      <c r="L105" s="40"/>
      <c r="M105" s="200" t="s">
        <v>19</v>
      </c>
      <c r="N105" s="201" t="s">
        <v>39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256</v>
      </c>
      <c r="AT105" s="204" t="s">
        <v>155</v>
      </c>
      <c r="AU105" s="204" t="s">
        <v>78</v>
      </c>
      <c r="AY105" s="18" t="s">
        <v>153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76</v>
      </c>
      <c r="BK105" s="205">
        <f>ROUND(I105*H105,2)</f>
        <v>0</v>
      </c>
      <c r="BL105" s="18" t="s">
        <v>256</v>
      </c>
      <c r="BM105" s="204" t="s">
        <v>1093</v>
      </c>
    </row>
    <row r="106" spans="1:65" s="12" customFormat="1" ht="22.9" customHeight="1">
      <c r="B106" s="177"/>
      <c r="C106" s="178"/>
      <c r="D106" s="179" t="s">
        <v>67</v>
      </c>
      <c r="E106" s="191" t="s">
        <v>1094</v>
      </c>
      <c r="F106" s="191" t="s">
        <v>1095</v>
      </c>
      <c r="G106" s="178"/>
      <c r="H106" s="178"/>
      <c r="I106" s="181"/>
      <c r="J106" s="192">
        <f>BK106</f>
        <v>0</v>
      </c>
      <c r="K106" s="178"/>
      <c r="L106" s="183"/>
      <c r="M106" s="184"/>
      <c r="N106" s="185"/>
      <c r="O106" s="185"/>
      <c r="P106" s="186">
        <f>SUM(P107:P110)</f>
        <v>0</v>
      </c>
      <c r="Q106" s="185"/>
      <c r="R106" s="186">
        <f>SUM(R107:R110)</f>
        <v>6.9999999999999988E-4</v>
      </c>
      <c r="S106" s="185"/>
      <c r="T106" s="187">
        <f>SUM(T107:T110)</f>
        <v>1.29392</v>
      </c>
      <c r="AR106" s="188" t="s">
        <v>78</v>
      </c>
      <c r="AT106" s="189" t="s">
        <v>67</v>
      </c>
      <c r="AU106" s="189" t="s">
        <v>76</v>
      </c>
      <c r="AY106" s="188" t="s">
        <v>153</v>
      </c>
      <c r="BK106" s="190">
        <f>SUM(BK107:BK110)</f>
        <v>0</v>
      </c>
    </row>
    <row r="107" spans="1:65" s="2" customFormat="1" ht="21.75" customHeight="1">
      <c r="A107" s="35"/>
      <c r="B107" s="36"/>
      <c r="C107" s="193" t="s">
        <v>201</v>
      </c>
      <c r="D107" s="193" t="s">
        <v>155</v>
      </c>
      <c r="E107" s="194" t="s">
        <v>1096</v>
      </c>
      <c r="F107" s="195" t="s">
        <v>1097</v>
      </c>
      <c r="G107" s="196" t="s">
        <v>196</v>
      </c>
      <c r="H107" s="197">
        <v>2</v>
      </c>
      <c r="I107" s="198"/>
      <c r="J107" s="199">
        <f>ROUND(I107*H107,2)</f>
        <v>0</v>
      </c>
      <c r="K107" s="195" t="s">
        <v>159</v>
      </c>
      <c r="L107" s="40"/>
      <c r="M107" s="200" t="s">
        <v>19</v>
      </c>
      <c r="N107" s="201" t="s">
        <v>39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0.51195999999999997</v>
      </c>
      <c r="T107" s="203">
        <f>S107*H107</f>
        <v>1.0239199999999999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256</v>
      </c>
      <c r="AT107" s="204" t="s">
        <v>155</v>
      </c>
      <c r="AU107" s="204" t="s">
        <v>78</v>
      </c>
      <c r="AY107" s="18" t="s">
        <v>153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76</v>
      </c>
      <c r="BK107" s="205">
        <f>ROUND(I107*H107,2)</f>
        <v>0</v>
      </c>
      <c r="BL107" s="18" t="s">
        <v>256</v>
      </c>
      <c r="BM107" s="204" t="s">
        <v>1098</v>
      </c>
    </row>
    <row r="108" spans="1:65" s="2" customFormat="1" ht="21.75" customHeight="1">
      <c r="A108" s="35"/>
      <c r="B108" s="36"/>
      <c r="C108" s="193" t="s">
        <v>207</v>
      </c>
      <c r="D108" s="193" t="s">
        <v>155</v>
      </c>
      <c r="E108" s="194" t="s">
        <v>1099</v>
      </c>
      <c r="F108" s="195" t="s">
        <v>1100</v>
      </c>
      <c r="G108" s="196" t="s">
        <v>196</v>
      </c>
      <c r="H108" s="197">
        <v>1</v>
      </c>
      <c r="I108" s="198"/>
      <c r="J108" s="199">
        <f>ROUND(I108*H108,2)</f>
        <v>0</v>
      </c>
      <c r="K108" s="195" t="s">
        <v>159</v>
      </c>
      <c r="L108" s="40"/>
      <c r="M108" s="200" t="s">
        <v>19</v>
      </c>
      <c r="N108" s="201" t="s">
        <v>39</v>
      </c>
      <c r="O108" s="65"/>
      <c r="P108" s="202">
        <f>O108*H108</f>
        <v>0</v>
      </c>
      <c r="Q108" s="202">
        <v>0</v>
      </c>
      <c r="R108" s="202">
        <f>Q108*H108</f>
        <v>0</v>
      </c>
      <c r="S108" s="202">
        <v>0.06</v>
      </c>
      <c r="T108" s="203">
        <f>S108*H108</f>
        <v>0.06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256</v>
      </c>
      <c r="AT108" s="204" t="s">
        <v>155</v>
      </c>
      <c r="AU108" s="204" t="s">
        <v>78</v>
      </c>
      <c r="AY108" s="18" t="s">
        <v>153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76</v>
      </c>
      <c r="BK108" s="205">
        <f>ROUND(I108*H108,2)</f>
        <v>0</v>
      </c>
      <c r="BL108" s="18" t="s">
        <v>256</v>
      </c>
      <c r="BM108" s="204" t="s">
        <v>1101</v>
      </c>
    </row>
    <row r="109" spans="1:65" s="2" customFormat="1" ht="21.75" customHeight="1">
      <c r="A109" s="35"/>
      <c r="B109" s="36"/>
      <c r="C109" s="193" t="s">
        <v>213</v>
      </c>
      <c r="D109" s="193" t="s">
        <v>155</v>
      </c>
      <c r="E109" s="194" t="s">
        <v>1102</v>
      </c>
      <c r="F109" s="195" t="s">
        <v>1103</v>
      </c>
      <c r="G109" s="196" t="s">
        <v>196</v>
      </c>
      <c r="H109" s="197">
        <v>10</v>
      </c>
      <c r="I109" s="198"/>
      <c r="J109" s="199">
        <f>ROUND(I109*H109,2)</f>
        <v>0</v>
      </c>
      <c r="K109" s="195" t="s">
        <v>159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6.9999999999999994E-5</v>
      </c>
      <c r="R109" s="202">
        <f>Q109*H109</f>
        <v>6.9999999999999988E-4</v>
      </c>
      <c r="S109" s="202">
        <v>2.1000000000000001E-2</v>
      </c>
      <c r="T109" s="203">
        <f>S109*H109</f>
        <v>0.21000000000000002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256</v>
      </c>
      <c r="AT109" s="204" t="s">
        <v>155</v>
      </c>
      <c r="AU109" s="204" t="s">
        <v>78</v>
      </c>
      <c r="AY109" s="18" t="s">
        <v>153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256</v>
      </c>
      <c r="BM109" s="204" t="s">
        <v>1104</v>
      </c>
    </row>
    <row r="110" spans="1:65" s="2" customFormat="1" ht="33" customHeight="1">
      <c r="A110" s="35"/>
      <c r="B110" s="36"/>
      <c r="C110" s="193" t="s">
        <v>211</v>
      </c>
      <c r="D110" s="193" t="s">
        <v>155</v>
      </c>
      <c r="E110" s="194" t="s">
        <v>1105</v>
      </c>
      <c r="F110" s="195" t="s">
        <v>1106</v>
      </c>
      <c r="G110" s="196" t="s">
        <v>432</v>
      </c>
      <c r="H110" s="197">
        <v>1.294</v>
      </c>
      <c r="I110" s="198"/>
      <c r="J110" s="199">
        <f>ROUND(I110*H110,2)</f>
        <v>0</v>
      </c>
      <c r="K110" s="195" t="s">
        <v>159</v>
      </c>
      <c r="L110" s="40"/>
      <c r="M110" s="200" t="s">
        <v>19</v>
      </c>
      <c r="N110" s="201" t="s">
        <v>39</v>
      </c>
      <c r="O110" s="65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256</v>
      </c>
      <c r="AT110" s="204" t="s">
        <v>155</v>
      </c>
      <c r="AU110" s="204" t="s">
        <v>78</v>
      </c>
      <c r="AY110" s="18" t="s">
        <v>153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256</v>
      </c>
      <c r="BM110" s="204" t="s">
        <v>1107</v>
      </c>
    </row>
    <row r="111" spans="1:65" s="12" customFormat="1" ht="22.9" customHeight="1">
      <c r="B111" s="177"/>
      <c r="C111" s="178"/>
      <c r="D111" s="179" t="s">
        <v>67</v>
      </c>
      <c r="E111" s="191" t="s">
        <v>1108</v>
      </c>
      <c r="F111" s="191" t="s">
        <v>1109</v>
      </c>
      <c r="G111" s="178"/>
      <c r="H111" s="178"/>
      <c r="I111" s="181"/>
      <c r="J111" s="192">
        <f>BK111</f>
        <v>0</v>
      </c>
      <c r="K111" s="178"/>
      <c r="L111" s="183"/>
      <c r="M111" s="184"/>
      <c r="N111" s="185"/>
      <c r="O111" s="185"/>
      <c r="P111" s="186">
        <f>SUM(P112:P118)</f>
        <v>0</v>
      </c>
      <c r="Q111" s="185"/>
      <c r="R111" s="186">
        <f>SUM(R112:R118)</f>
        <v>1.225E-2</v>
      </c>
      <c r="S111" s="185"/>
      <c r="T111" s="187">
        <f>SUM(T112:T118)</f>
        <v>0.65860000000000007</v>
      </c>
      <c r="AR111" s="188" t="s">
        <v>78</v>
      </c>
      <c r="AT111" s="189" t="s">
        <v>67</v>
      </c>
      <c r="AU111" s="189" t="s">
        <v>76</v>
      </c>
      <c r="AY111" s="188" t="s">
        <v>153</v>
      </c>
      <c r="BK111" s="190">
        <f>SUM(BK112:BK118)</f>
        <v>0</v>
      </c>
    </row>
    <row r="112" spans="1:65" s="2" customFormat="1" ht="21.75" customHeight="1">
      <c r="A112" s="35"/>
      <c r="B112" s="36"/>
      <c r="C112" s="193" t="s">
        <v>223</v>
      </c>
      <c r="D112" s="193" t="s">
        <v>155</v>
      </c>
      <c r="E112" s="194" t="s">
        <v>1110</v>
      </c>
      <c r="F112" s="195" t="s">
        <v>1111</v>
      </c>
      <c r="G112" s="196" t="s">
        <v>308</v>
      </c>
      <c r="H112" s="197">
        <v>6</v>
      </c>
      <c r="I112" s="198"/>
      <c r="J112" s="199">
        <f t="shared" ref="J112:J118" si="0">ROUND(I112*H112,2)</f>
        <v>0</v>
      </c>
      <c r="K112" s="195" t="s">
        <v>159</v>
      </c>
      <c r="L112" s="40"/>
      <c r="M112" s="200" t="s">
        <v>19</v>
      </c>
      <c r="N112" s="201" t="s">
        <v>39</v>
      </c>
      <c r="O112" s="65"/>
      <c r="P112" s="202">
        <f t="shared" ref="P112:P118" si="1">O112*H112</f>
        <v>0</v>
      </c>
      <c r="Q112" s="202">
        <v>2.0000000000000002E-5</v>
      </c>
      <c r="R112" s="202">
        <f t="shared" ref="R112:R118" si="2">Q112*H112</f>
        <v>1.2000000000000002E-4</v>
      </c>
      <c r="S112" s="202">
        <v>1E-3</v>
      </c>
      <c r="T112" s="203">
        <f t="shared" ref="T112:T118" si="3">S112*H112</f>
        <v>6.0000000000000001E-3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256</v>
      </c>
      <c r="AT112" s="204" t="s">
        <v>155</v>
      </c>
      <c r="AU112" s="204" t="s">
        <v>78</v>
      </c>
      <c r="AY112" s="18" t="s">
        <v>153</v>
      </c>
      <c r="BE112" s="205">
        <f t="shared" ref="BE112:BE118" si="4">IF(N112="základní",J112,0)</f>
        <v>0</v>
      </c>
      <c r="BF112" s="205">
        <f t="shared" ref="BF112:BF118" si="5">IF(N112="snížená",J112,0)</f>
        <v>0</v>
      </c>
      <c r="BG112" s="205">
        <f t="shared" ref="BG112:BG118" si="6">IF(N112="zákl. přenesená",J112,0)</f>
        <v>0</v>
      </c>
      <c r="BH112" s="205">
        <f t="shared" ref="BH112:BH118" si="7">IF(N112="sníž. přenesená",J112,0)</f>
        <v>0</v>
      </c>
      <c r="BI112" s="205">
        <f t="shared" ref="BI112:BI118" si="8">IF(N112="nulová",J112,0)</f>
        <v>0</v>
      </c>
      <c r="BJ112" s="18" t="s">
        <v>76</v>
      </c>
      <c r="BK112" s="205">
        <f t="shared" ref="BK112:BK118" si="9">ROUND(I112*H112,2)</f>
        <v>0</v>
      </c>
      <c r="BL112" s="18" t="s">
        <v>256</v>
      </c>
      <c r="BM112" s="204" t="s">
        <v>1112</v>
      </c>
    </row>
    <row r="113" spans="1:65" s="2" customFormat="1" ht="21.75" customHeight="1">
      <c r="A113" s="35"/>
      <c r="B113" s="36"/>
      <c r="C113" s="193" t="s">
        <v>229</v>
      </c>
      <c r="D113" s="193" t="s">
        <v>155</v>
      </c>
      <c r="E113" s="194" t="s">
        <v>1113</v>
      </c>
      <c r="F113" s="195" t="s">
        <v>1114</v>
      </c>
      <c r="G113" s="196" t="s">
        <v>308</v>
      </c>
      <c r="H113" s="197">
        <v>54</v>
      </c>
      <c r="I113" s="198"/>
      <c r="J113" s="199">
        <f t="shared" si="0"/>
        <v>0</v>
      </c>
      <c r="K113" s="195" t="s">
        <v>159</v>
      </c>
      <c r="L113" s="40"/>
      <c r="M113" s="200" t="s">
        <v>19</v>
      </c>
      <c r="N113" s="201" t="s">
        <v>39</v>
      </c>
      <c r="O113" s="65"/>
      <c r="P113" s="202">
        <f t="shared" si="1"/>
        <v>0</v>
      </c>
      <c r="Q113" s="202">
        <v>2.0000000000000002E-5</v>
      </c>
      <c r="R113" s="202">
        <f t="shared" si="2"/>
        <v>1.08E-3</v>
      </c>
      <c r="S113" s="202">
        <v>3.2000000000000002E-3</v>
      </c>
      <c r="T113" s="203">
        <f t="shared" si="3"/>
        <v>0.17280000000000001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256</v>
      </c>
      <c r="AT113" s="204" t="s">
        <v>155</v>
      </c>
      <c r="AU113" s="204" t="s">
        <v>78</v>
      </c>
      <c r="AY113" s="18" t="s">
        <v>153</v>
      </c>
      <c r="BE113" s="205">
        <f t="shared" si="4"/>
        <v>0</v>
      </c>
      <c r="BF113" s="205">
        <f t="shared" si="5"/>
        <v>0</v>
      </c>
      <c r="BG113" s="205">
        <f t="shared" si="6"/>
        <v>0</v>
      </c>
      <c r="BH113" s="205">
        <f t="shared" si="7"/>
        <v>0</v>
      </c>
      <c r="BI113" s="205">
        <f t="shared" si="8"/>
        <v>0</v>
      </c>
      <c r="BJ113" s="18" t="s">
        <v>76</v>
      </c>
      <c r="BK113" s="205">
        <f t="shared" si="9"/>
        <v>0</v>
      </c>
      <c r="BL113" s="18" t="s">
        <v>256</v>
      </c>
      <c r="BM113" s="204" t="s">
        <v>1115</v>
      </c>
    </row>
    <row r="114" spans="1:65" s="2" customFormat="1" ht="21.75" customHeight="1">
      <c r="A114" s="35"/>
      <c r="B114" s="36"/>
      <c r="C114" s="193" t="s">
        <v>235</v>
      </c>
      <c r="D114" s="193" t="s">
        <v>155</v>
      </c>
      <c r="E114" s="194" t="s">
        <v>1116</v>
      </c>
      <c r="F114" s="195" t="s">
        <v>1117</v>
      </c>
      <c r="G114" s="196" t="s">
        <v>308</v>
      </c>
      <c r="H114" s="197">
        <v>19</v>
      </c>
      <c r="I114" s="198"/>
      <c r="J114" s="199">
        <f t="shared" si="0"/>
        <v>0</v>
      </c>
      <c r="K114" s="195" t="s">
        <v>159</v>
      </c>
      <c r="L114" s="40"/>
      <c r="M114" s="200" t="s">
        <v>19</v>
      </c>
      <c r="N114" s="201" t="s">
        <v>39</v>
      </c>
      <c r="O114" s="65"/>
      <c r="P114" s="202">
        <f t="shared" si="1"/>
        <v>0</v>
      </c>
      <c r="Q114" s="202">
        <v>1.1E-4</v>
      </c>
      <c r="R114" s="202">
        <f t="shared" si="2"/>
        <v>2.0900000000000003E-3</v>
      </c>
      <c r="S114" s="202">
        <v>2.15E-3</v>
      </c>
      <c r="T114" s="203">
        <f t="shared" si="3"/>
        <v>4.0849999999999997E-2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256</v>
      </c>
      <c r="AT114" s="204" t="s">
        <v>155</v>
      </c>
      <c r="AU114" s="204" t="s">
        <v>78</v>
      </c>
      <c r="AY114" s="18" t="s">
        <v>153</v>
      </c>
      <c r="BE114" s="205">
        <f t="shared" si="4"/>
        <v>0</v>
      </c>
      <c r="BF114" s="205">
        <f t="shared" si="5"/>
        <v>0</v>
      </c>
      <c r="BG114" s="205">
        <f t="shared" si="6"/>
        <v>0</v>
      </c>
      <c r="BH114" s="205">
        <f t="shared" si="7"/>
        <v>0</v>
      </c>
      <c r="BI114" s="205">
        <f t="shared" si="8"/>
        <v>0</v>
      </c>
      <c r="BJ114" s="18" t="s">
        <v>76</v>
      </c>
      <c r="BK114" s="205">
        <f t="shared" si="9"/>
        <v>0</v>
      </c>
      <c r="BL114" s="18" t="s">
        <v>256</v>
      </c>
      <c r="BM114" s="204" t="s">
        <v>1118</v>
      </c>
    </row>
    <row r="115" spans="1:65" s="2" customFormat="1" ht="21.75" customHeight="1">
      <c r="A115" s="35"/>
      <c r="B115" s="36"/>
      <c r="C115" s="193" t="s">
        <v>241</v>
      </c>
      <c r="D115" s="193" t="s">
        <v>155</v>
      </c>
      <c r="E115" s="194" t="s">
        <v>1119</v>
      </c>
      <c r="F115" s="195" t="s">
        <v>1120</v>
      </c>
      <c r="G115" s="196" t="s">
        <v>308</v>
      </c>
      <c r="H115" s="197">
        <v>23</v>
      </c>
      <c r="I115" s="198"/>
      <c r="J115" s="199">
        <f t="shared" si="0"/>
        <v>0</v>
      </c>
      <c r="K115" s="195" t="s">
        <v>159</v>
      </c>
      <c r="L115" s="40"/>
      <c r="M115" s="200" t="s">
        <v>19</v>
      </c>
      <c r="N115" s="201" t="s">
        <v>39</v>
      </c>
      <c r="O115" s="65"/>
      <c r="P115" s="202">
        <f t="shared" si="1"/>
        <v>0</v>
      </c>
      <c r="Q115" s="202">
        <v>2.4000000000000001E-4</v>
      </c>
      <c r="R115" s="202">
        <f t="shared" si="2"/>
        <v>5.5199999999999997E-3</v>
      </c>
      <c r="S115" s="202">
        <v>4.7299999999999998E-3</v>
      </c>
      <c r="T115" s="203">
        <f t="shared" si="3"/>
        <v>0.10879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256</v>
      </c>
      <c r="AT115" s="204" t="s">
        <v>155</v>
      </c>
      <c r="AU115" s="204" t="s">
        <v>78</v>
      </c>
      <c r="AY115" s="18" t="s">
        <v>153</v>
      </c>
      <c r="BE115" s="205">
        <f t="shared" si="4"/>
        <v>0</v>
      </c>
      <c r="BF115" s="205">
        <f t="shared" si="5"/>
        <v>0</v>
      </c>
      <c r="BG115" s="205">
        <f t="shared" si="6"/>
        <v>0</v>
      </c>
      <c r="BH115" s="205">
        <f t="shared" si="7"/>
        <v>0</v>
      </c>
      <c r="BI115" s="205">
        <f t="shared" si="8"/>
        <v>0</v>
      </c>
      <c r="BJ115" s="18" t="s">
        <v>76</v>
      </c>
      <c r="BK115" s="205">
        <f t="shared" si="9"/>
        <v>0</v>
      </c>
      <c r="BL115" s="18" t="s">
        <v>256</v>
      </c>
      <c r="BM115" s="204" t="s">
        <v>1121</v>
      </c>
    </row>
    <row r="116" spans="1:65" s="2" customFormat="1" ht="21.75" customHeight="1">
      <c r="A116" s="35"/>
      <c r="B116" s="36"/>
      <c r="C116" s="193" t="s">
        <v>8</v>
      </c>
      <c r="D116" s="193" t="s">
        <v>155</v>
      </c>
      <c r="E116" s="194" t="s">
        <v>1122</v>
      </c>
      <c r="F116" s="195" t="s">
        <v>1123</v>
      </c>
      <c r="G116" s="196" t="s">
        <v>308</v>
      </c>
      <c r="H116" s="197">
        <v>4</v>
      </c>
      <c r="I116" s="198"/>
      <c r="J116" s="199">
        <f t="shared" si="0"/>
        <v>0</v>
      </c>
      <c r="K116" s="195" t="s">
        <v>159</v>
      </c>
      <c r="L116" s="40"/>
      <c r="M116" s="200" t="s">
        <v>19</v>
      </c>
      <c r="N116" s="201" t="s">
        <v>39</v>
      </c>
      <c r="O116" s="65"/>
      <c r="P116" s="202">
        <f t="shared" si="1"/>
        <v>0</v>
      </c>
      <c r="Q116" s="202">
        <v>5.0000000000000002E-5</v>
      </c>
      <c r="R116" s="202">
        <f t="shared" si="2"/>
        <v>2.0000000000000001E-4</v>
      </c>
      <c r="S116" s="202">
        <v>5.3200000000000001E-3</v>
      </c>
      <c r="T116" s="203">
        <f t="shared" si="3"/>
        <v>2.128E-2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256</v>
      </c>
      <c r="AT116" s="204" t="s">
        <v>155</v>
      </c>
      <c r="AU116" s="204" t="s">
        <v>78</v>
      </c>
      <c r="AY116" s="18" t="s">
        <v>153</v>
      </c>
      <c r="BE116" s="205">
        <f t="shared" si="4"/>
        <v>0</v>
      </c>
      <c r="BF116" s="205">
        <f t="shared" si="5"/>
        <v>0</v>
      </c>
      <c r="BG116" s="205">
        <f t="shared" si="6"/>
        <v>0</v>
      </c>
      <c r="BH116" s="205">
        <f t="shared" si="7"/>
        <v>0</v>
      </c>
      <c r="BI116" s="205">
        <f t="shared" si="8"/>
        <v>0</v>
      </c>
      <c r="BJ116" s="18" t="s">
        <v>76</v>
      </c>
      <c r="BK116" s="205">
        <f t="shared" si="9"/>
        <v>0</v>
      </c>
      <c r="BL116" s="18" t="s">
        <v>256</v>
      </c>
      <c r="BM116" s="204" t="s">
        <v>1124</v>
      </c>
    </row>
    <row r="117" spans="1:65" s="2" customFormat="1" ht="21.75" customHeight="1">
      <c r="A117" s="35"/>
      <c r="B117" s="36"/>
      <c r="C117" s="193" t="s">
        <v>256</v>
      </c>
      <c r="D117" s="193" t="s">
        <v>155</v>
      </c>
      <c r="E117" s="194" t="s">
        <v>1125</v>
      </c>
      <c r="F117" s="195" t="s">
        <v>1126</v>
      </c>
      <c r="G117" s="196" t="s">
        <v>308</v>
      </c>
      <c r="H117" s="197">
        <v>36</v>
      </c>
      <c r="I117" s="198"/>
      <c r="J117" s="199">
        <f t="shared" si="0"/>
        <v>0</v>
      </c>
      <c r="K117" s="195" t="s">
        <v>159</v>
      </c>
      <c r="L117" s="40"/>
      <c r="M117" s="200" t="s">
        <v>19</v>
      </c>
      <c r="N117" s="201" t="s">
        <v>39</v>
      </c>
      <c r="O117" s="65"/>
      <c r="P117" s="202">
        <f t="shared" si="1"/>
        <v>0</v>
      </c>
      <c r="Q117" s="202">
        <v>9.0000000000000006E-5</v>
      </c>
      <c r="R117" s="202">
        <f t="shared" si="2"/>
        <v>3.2400000000000003E-3</v>
      </c>
      <c r="S117" s="202">
        <v>8.5800000000000008E-3</v>
      </c>
      <c r="T117" s="203">
        <f t="shared" si="3"/>
        <v>0.30888000000000004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256</v>
      </c>
      <c r="AT117" s="204" t="s">
        <v>155</v>
      </c>
      <c r="AU117" s="204" t="s">
        <v>78</v>
      </c>
      <c r="AY117" s="18" t="s">
        <v>153</v>
      </c>
      <c r="BE117" s="205">
        <f t="shared" si="4"/>
        <v>0</v>
      </c>
      <c r="BF117" s="205">
        <f t="shared" si="5"/>
        <v>0</v>
      </c>
      <c r="BG117" s="205">
        <f t="shared" si="6"/>
        <v>0</v>
      </c>
      <c r="BH117" s="205">
        <f t="shared" si="7"/>
        <v>0</v>
      </c>
      <c r="BI117" s="205">
        <f t="shared" si="8"/>
        <v>0</v>
      </c>
      <c r="BJ117" s="18" t="s">
        <v>76</v>
      </c>
      <c r="BK117" s="205">
        <f t="shared" si="9"/>
        <v>0</v>
      </c>
      <c r="BL117" s="18" t="s">
        <v>256</v>
      </c>
      <c r="BM117" s="204" t="s">
        <v>1127</v>
      </c>
    </row>
    <row r="118" spans="1:65" s="2" customFormat="1" ht="33" customHeight="1">
      <c r="A118" s="35"/>
      <c r="B118" s="36"/>
      <c r="C118" s="193" t="s">
        <v>265</v>
      </c>
      <c r="D118" s="193" t="s">
        <v>155</v>
      </c>
      <c r="E118" s="194" t="s">
        <v>1128</v>
      </c>
      <c r="F118" s="195" t="s">
        <v>1129</v>
      </c>
      <c r="G118" s="196" t="s">
        <v>432</v>
      </c>
      <c r="H118" s="197">
        <v>0.67100000000000004</v>
      </c>
      <c r="I118" s="198"/>
      <c r="J118" s="199">
        <f t="shared" si="0"/>
        <v>0</v>
      </c>
      <c r="K118" s="195" t="s">
        <v>159</v>
      </c>
      <c r="L118" s="40"/>
      <c r="M118" s="200" t="s">
        <v>19</v>
      </c>
      <c r="N118" s="201" t="s">
        <v>39</v>
      </c>
      <c r="O118" s="65"/>
      <c r="P118" s="202">
        <f t="shared" si="1"/>
        <v>0</v>
      </c>
      <c r="Q118" s="202">
        <v>0</v>
      </c>
      <c r="R118" s="202">
        <f t="shared" si="2"/>
        <v>0</v>
      </c>
      <c r="S118" s="202">
        <v>0</v>
      </c>
      <c r="T118" s="203">
        <f t="shared" si="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256</v>
      </c>
      <c r="AT118" s="204" t="s">
        <v>155</v>
      </c>
      <c r="AU118" s="204" t="s">
        <v>78</v>
      </c>
      <c r="AY118" s="18" t="s">
        <v>153</v>
      </c>
      <c r="BE118" s="205">
        <f t="shared" si="4"/>
        <v>0</v>
      </c>
      <c r="BF118" s="205">
        <f t="shared" si="5"/>
        <v>0</v>
      </c>
      <c r="BG118" s="205">
        <f t="shared" si="6"/>
        <v>0</v>
      </c>
      <c r="BH118" s="205">
        <f t="shared" si="7"/>
        <v>0</v>
      </c>
      <c r="BI118" s="205">
        <f t="shared" si="8"/>
        <v>0</v>
      </c>
      <c r="BJ118" s="18" t="s">
        <v>76</v>
      </c>
      <c r="BK118" s="205">
        <f t="shared" si="9"/>
        <v>0</v>
      </c>
      <c r="BL118" s="18" t="s">
        <v>256</v>
      </c>
      <c r="BM118" s="204" t="s">
        <v>1130</v>
      </c>
    </row>
    <row r="119" spans="1:65" s="12" customFormat="1" ht="22.9" customHeight="1">
      <c r="B119" s="177"/>
      <c r="C119" s="178"/>
      <c r="D119" s="179" t="s">
        <v>67</v>
      </c>
      <c r="E119" s="191" t="s">
        <v>1131</v>
      </c>
      <c r="F119" s="191" t="s">
        <v>1132</v>
      </c>
      <c r="G119" s="178"/>
      <c r="H119" s="178"/>
      <c r="I119" s="181"/>
      <c r="J119" s="192">
        <f>BK119</f>
        <v>0</v>
      </c>
      <c r="K119" s="178"/>
      <c r="L119" s="183"/>
      <c r="M119" s="184"/>
      <c r="N119" s="185"/>
      <c r="O119" s="185"/>
      <c r="P119" s="186">
        <f>SUM(P120:P131)</f>
        <v>0</v>
      </c>
      <c r="Q119" s="185"/>
      <c r="R119" s="186">
        <f>SUM(R120:R131)</f>
        <v>1.3760000000000001E-2</v>
      </c>
      <c r="S119" s="185"/>
      <c r="T119" s="187">
        <f>SUM(T120:T131)</f>
        <v>0.32187000000000004</v>
      </c>
      <c r="AR119" s="188" t="s">
        <v>78</v>
      </c>
      <c r="AT119" s="189" t="s">
        <v>67</v>
      </c>
      <c r="AU119" s="189" t="s">
        <v>76</v>
      </c>
      <c r="AY119" s="188" t="s">
        <v>153</v>
      </c>
      <c r="BK119" s="190">
        <f>SUM(BK120:BK131)</f>
        <v>0</v>
      </c>
    </row>
    <row r="120" spans="1:65" s="2" customFormat="1" ht="21.75" customHeight="1">
      <c r="A120" s="35"/>
      <c r="B120" s="36"/>
      <c r="C120" s="193" t="s">
        <v>271</v>
      </c>
      <c r="D120" s="193" t="s">
        <v>155</v>
      </c>
      <c r="E120" s="194" t="s">
        <v>1133</v>
      </c>
      <c r="F120" s="195" t="s">
        <v>1134</v>
      </c>
      <c r="G120" s="196" t="s">
        <v>196</v>
      </c>
      <c r="H120" s="197">
        <v>4</v>
      </c>
      <c r="I120" s="198"/>
      <c r="J120" s="199">
        <f t="shared" ref="J120:J131" si="10">ROUND(I120*H120,2)</f>
        <v>0</v>
      </c>
      <c r="K120" s="195" t="s">
        <v>159</v>
      </c>
      <c r="L120" s="40"/>
      <c r="M120" s="200" t="s">
        <v>19</v>
      </c>
      <c r="N120" s="201" t="s">
        <v>39</v>
      </c>
      <c r="O120" s="65"/>
      <c r="P120" s="202">
        <f t="shared" ref="P120:P131" si="11">O120*H120</f>
        <v>0</v>
      </c>
      <c r="Q120" s="202">
        <v>2.0000000000000002E-5</v>
      </c>
      <c r="R120" s="202">
        <f t="shared" ref="R120:R131" si="12">Q120*H120</f>
        <v>8.0000000000000007E-5</v>
      </c>
      <c r="S120" s="202">
        <v>3.9E-2</v>
      </c>
      <c r="T120" s="203">
        <f t="shared" ref="T120:T131" si="13">S120*H120</f>
        <v>0.156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256</v>
      </c>
      <c r="AT120" s="204" t="s">
        <v>155</v>
      </c>
      <c r="AU120" s="204" t="s">
        <v>78</v>
      </c>
      <c r="AY120" s="18" t="s">
        <v>153</v>
      </c>
      <c r="BE120" s="205">
        <f t="shared" ref="BE120:BE131" si="14">IF(N120="základní",J120,0)</f>
        <v>0</v>
      </c>
      <c r="BF120" s="205">
        <f t="shared" ref="BF120:BF131" si="15">IF(N120="snížená",J120,0)</f>
        <v>0</v>
      </c>
      <c r="BG120" s="205">
        <f t="shared" ref="BG120:BG131" si="16">IF(N120="zákl. přenesená",J120,0)</f>
        <v>0</v>
      </c>
      <c r="BH120" s="205">
        <f t="shared" ref="BH120:BH131" si="17">IF(N120="sníž. přenesená",J120,0)</f>
        <v>0</v>
      </c>
      <c r="BI120" s="205">
        <f t="shared" ref="BI120:BI131" si="18">IF(N120="nulová",J120,0)</f>
        <v>0</v>
      </c>
      <c r="BJ120" s="18" t="s">
        <v>76</v>
      </c>
      <c r="BK120" s="205">
        <f t="shared" ref="BK120:BK131" si="19">ROUND(I120*H120,2)</f>
        <v>0</v>
      </c>
      <c r="BL120" s="18" t="s">
        <v>256</v>
      </c>
      <c r="BM120" s="204" t="s">
        <v>1135</v>
      </c>
    </row>
    <row r="121" spans="1:65" s="2" customFormat="1" ht="21.75" customHeight="1">
      <c r="A121" s="35"/>
      <c r="B121" s="36"/>
      <c r="C121" s="193" t="s">
        <v>276</v>
      </c>
      <c r="D121" s="193" t="s">
        <v>155</v>
      </c>
      <c r="E121" s="194" t="s">
        <v>1136</v>
      </c>
      <c r="F121" s="195" t="s">
        <v>1137</v>
      </c>
      <c r="G121" s="196" t="s">
        <v>196</v>
      </c>
      <c r="H121" s="197">
        <v>14</v>
      </c>
      <c r="I121" s="198"/>
      <c r="J121" s="199">
        <f t="shared" si="10"/>
        <v>0</v>
      </c>
      <c r="K121" s="195" t="s">
        <v>159</v>
      </c>
      <c r="L121" s="40"/>
      <c r="M121" s="200" t="s">
        <v>19</v>
      </c>
      <c r="N121" s="201" t="s">
        <v>39</v>
      </c>
      <c r="O121" s="65"/>
      <c r="P121" s="202">
        <f t="shared" si="11"/>
        <v>0</v>
      </c>
      <c r="Q121" s="202">
        <v>2.0000000000000002E-5</v>
      </c>
      <c r="R121" s="202">
        <f t="shared" si="12"/>
        <v>2.8000000000000003E-4</v>
      </c>
      <c r="S121" s="202">
        <v>0</v>
      </c>
      <c r="T121" s="203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256</v>
      </c>
      <c r="AT121" s="204" t="s">
        <v>155</v>
      </c>
      <c r="AU121" s="204" t="s">
        <v>78</v>
      </c>
      <c r="AY121" s="18" t="s">
        <v>153</v>
      </c>
      <c r="BE121" s="205">
        <f t="shared" si="14"/>
        <v>0</v>
      </c>
      <c r="BF121" s="205">
        <f t="shared" si="15"/>
        <v>0</v>
      </c>
      <c r="BG121" s="205">
        <f t="shared" si="16"/>
        <v>0</v>
      </c>
      <c r="BH121" s="205">
        <f t="shared" si="17"/>
        <v>0</v>
      </c>
      <c r="BI121" s="205">
        <f t="shared" si="18"/>
        <v>0</v>
      </c>
      <c r="BJ121" s="18" t="s">
        <v>76</v>
      </c>
      <c r="BK121" s="205">
        <f t="shared" si="19"/>
        <v>0</v>
      </c>
      <c r="BL121" s="18" t="s">
        <v>256</v>
      </c>
      <c r="BM121" s="204" t="s">
        <v>1138</v>
      </c>
    </row>
    <row r="122" spans="1:65" s="2" customFormat="1" ht="21.75" customHeight="1">
      <c r="A122" s="35"/>
      <c r="B122" s="36"/>
      <c r="C122" s="193" t="s">
        <v>281</v>
      </c>
      <c r="D122" s="193" t="s">
        <v>155</v>
      </c>
      <c r="E122" s="194" t="s">
        <v>1139</v>
      </c>
      <c r="F122" s="195" t="s">
        <v>1140</v>
      </c>
      <c r="G122" s="196" t="s">
        <v>196</v>
      </c>
      <c r="H122" s="197">
        <v>12</v>
      </c>
      <c r="I122" s="198"/>
      <c r="J122" s="199">
        <f t="shared" si="10"/>
        <v>0</v>
      </c>
      <c r="K122" s="195" t="s">
        <v>159</v>
      </c>
      <c r="L122" s="40"/>
      <c r="M122" s="200" t="s">
        <v>19</v>
      </c>
      <c r="N122" s="201" t="s">
        <v>39</v>
      </c>
      <c r="O122" s="65"/>
      <c r="P122" s="202">
        <f t="shared" si="11"/>
        <v>0</v>
      </c>
      <c r="Q122" s="202">
        <v>4.0000000000000003E-5</v>
      </c>
      <c r="R122" s="202">
        <f t="shared" si="12"/>
        <v>4.8000000000000007E-4</v>
      </c>
      <c r="S122" s="202">
        <v>4.4999999999999999E-4</v>
      </c>
      <c r="T122" s="203">
        <f t="shared" si="13"/>
        <v>5.4000000000000003E-3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256</v>
      </c>
      <c r="AT122" s="204" t="s">
        <v>155</v>
      </c>
      <c r="AU122" s="204" t="s">
        <v>78</v>
      </c>
      <c r="AY122" s="18" t="s">
        <v>153</v>
      </c>
      <c r="BE122" s="205">
        <f t="shared" si="14"/>
        <v>0</v>
      </c>
      <c r="BF122" s="205">
        <f t="shared" si="15"/>
        <v>0</v>
      </c>
      <c r="BG122" s="205">
        <f t="shared" si="16"/>
        <v>0</v>
      </c>
      <c r="BH122" s="205">
        <f t="shared" si="17"/>
        <v>0</v>
      </c>
      <c r="BI122" s="205">
        <f t="shared" si="18"/>
        <v>0</v>
      </c>
      <c r="BJ122" s="18" t="s">
        <v>76</v>
      </c>
      <c r="BK122" s="205">
        <f t="shared" si="19"/>
        <v>0</v>
      </c>
      <c r="BL122" s="18" t="s">
        <v>256</v>
      </c>
      <c r="BM122" s="204" t="s">
        <v>1141</v>
      </c>
    </row>
    <row r="123" spans="1:65" s="2" customFormat="1" ht="21.75" customHeight="1">
      <c r="A123" s="35"/>
      <c r="B123" s="36"/>
      <c r="C123" s="193" t="s">
        <v>7</v>
      </c>
      <c r="D123" s="193" t="s">
        <v>155</v>
      </c>
      <c r="E123" s="194" t="s">
        <v>1142</v>
      </c>
      <c r="F123" s="195" t="s">
        <v>1143</v>
      </c>
      <c r="G123" s="196" t="s">
        <v>196</v>
      </c>
      <c r="H123" s="197">
        <v>1</v>
      </c>
      <c r="I123" s="198"/>
      <c r="J123" s="199">
        <f t="shared" si="10"/>
        <v>0</v>
      </c>
      <c r="K123" s="195" t="s">
        <v>159</v>
      </c>
      <c r="L123" s="40"/>
      <c r="M123" s="200" t="s">
        <v>19</v>
      </c>
      <c r="N123" s="201" t="s">
        <v>39</v>
      </c>
      <c r="O123" s="65"/>
      <c r="P123" s="202">
        <f t="shared" si="11"/>
        <v>0</v>
      </c>
      <c r="Q123" s="202">
        <v>9.0000000000000006E-5</v>
      </c>
      <c r="R123" s="202">
        <f t="shared" si="12"/>
        <v>9.0000000000000006E-5</v>
      </c>
      <c r="S123" s="202">
        <v>1.9E-3</v>
      </c>
      <c r="T123" s="203">
        <f t="shared" si="13"/>
        <v>1.9E-3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256</v>
      </c>
      <c r="AT123" s="204" t="s">
        <v>155</v>
      </c>
      <c r="AU123" s="204" t="s">
        <v>78</v>
      </c>
      <c r="AY123" s="18" t="s">
        <v>153</v>
      </c>
      <c r="BE123" s="205">
        <f t="shared" si="14"/>
        <v>0</v>
      </c>
      <c r="BF123" s="205">
        <f t="shared" si="15"/>
        <v>0</v>
      </c>
      <c r="BG123" s="205">
        <f t="shared" si="16"/>
        <v>0</v>
      </c>
      <c r="BH123" s="205">
        <f t="shared" si="17"/>
        <v>0</v>
      </c>
      <c r="BI123" s="205">
        <f t="shared" si="18"/>
        <v>0</v>
      </c>
      <c r="BJ123" s="18" t="s">
        <v>76</v>
      </c>
      <c r="BK123" s="205">
        <f t="shared" si="19"/>
        <v>0</v>
      </c>
      <c r="BL123" s="18" t="s">
        <v>256</v>
      </c>
      <c r="BM123" s="204" t="s">
        <v>1144</v>
      </c>
    </row>
    <row r="124" spans="1:65" s="2" customFormat="1" ht="16.5" customHeight="1">
      <c r="A124" s="35"/>
      <c r="B124" s="36"/>
      <c r="C124" s="193" t="s">
        <v>290</v>
      </c>
      <c r="D124" s="193" t="s">
        <v>155</v>
      </c>
      <c r="E124" s="194" t="s">
        <v>1145</v>
      </c>
      <c r="F124" s="195" t="s">
        <v>1146</v>
      </c>
      <c r="G124" s="196" t="s">
        <v>196</v>
      </c>
      <c r="H124" s="197">
        <v>6</v>
      </c>
      <c r="I124" s="198"/>
      <c r="J124" s="199">
        <f t="shared" si="10"/>
        <v>0</v>
      </c>
      <c r="K124" s="195" t="s">
        <v>159</v>
      </c>
      <c r="L124" s="40"/>
      <c r="M124" s="200" t="s">
        <v>19</v>
      </c>
      <c r="N124" s="201" t="s">
        <v>39</v>
      </c>
      <c r="O124" s="65"/>
      <c r="P124" s="202">
        <f t="shared" si="11"/>
        <v>0</v>
      </c>
      <c r="Q124" s="202">
        <v>9.0000000000000006E-5</v>
      </c>
      <c r="R124" s="202">
        <f t="shared" si="12"/>
        <v>5.4000000000000001E-4</v>
      </c>
      <c r="S124" s="202">
        <v>4.4999999999999999E-4</v>
      </c>
      <c r="T124" s="203">
        <f t="shared" si="13"/>
        <v>2.7000000000000001E-3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256</v>
      </c>
      <c r="AT124" s="204" t="s">
        <v>155</v>
      </c>
      <c r="AU124" s="204" t="s">
        <v>78</v>
      </c>
      <c r="AY124" s="18" t="s">
        <v>153</v>
      </c>
      <c r="BE124" s="205">
        <f t="shared" si="14"/>
        <v>0</v>
      </c>
      <c r="BF124" s="205">
        <f t="shared" si="15"/>
        <v>0</v>
      </c>
      <c r="BG124" s="205">
        <f t="shared" si="16"/>
        <v>0</v>
      </c>
      <c r="BH124" s="205">
        <f t="shared" si="17"/>
        <v>0</v>
      </c>
      <c r="BI124" s="205">
        <f t="shared" si="18"/>
        <v>0</v>
      </c>
      <c r="BJ124" s="18" t="s">
        <v>76</v>
      </c>
      <c r="BK124" s="205">
        <f t="shared" si="19"/>
        <v>0</v>
      </c>
      <c r="BL124" s="18" t="s">
        <v>256</v>
      </c>
      <c r="BM124" s="204" t="s">
        <v>1147</v>
      </c>
    </row>
    <row r="125" spans="1:65" s="2" customFormat="1" ht="21.75" customHeight="1">
      <c r="A125" s="35"/>
      <c r="B125" s="36"/>
      <c r="C125" s="193" t="s">
        <v>295</v>
      </c>
      <c r="D125" s="193" t="s">
        <v>155</v>
      </c>
      <c r="E125" s="194" t="s">
        <v>1148</v>
      </c>
      <c r="F125" s="195" t="s">
        <v>1149</v>
      </c>
      <c r="G125" s="196" t="s">
        <v>196</v>
      </c>
      <c r="H125" s="197">
        <v>2</v>
      </c>
      <c r="I125" s="198"/>
      <c r="J125" s="199">
        <f t="shared" si="10"/>
        <v>0</v>
      </c>
      <c r="K125" s="195" t="s">
        <v>159</v>
      </c>
      <c r="L125" s="40"/>
      <c r="M125" s="200" t="s">
        <v>19</v>
      </c>
      <c r="N125" s="201" t="s">
        <v>39</v>
      </c>
      <c r="O125" s="65"/>
      <c r="P125" s="202">
        <f t="shared" si="11"/>
        <v>0</v>
      </c>
      <c r="Q125" s="202">
        <v>1.2999999999999999E-4</v>
      </c>
      <c r="R125" s="202">
        <f t="shared" si="12"/>
        <v>2.5999999999999998E-4</v>
      </c>
      <c r="S125" s="202">
        <v>1.1000000000000001E-3</v>
      </c>
      <c r="T125" s="203">
        <f t="shared" si="13"/>
        <v>2.2000000000000001E-3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256</v>
      </c>
      <c r="AT125" s="204" t="s">
        <v>155</v>
      </c>
      <c r="AU125" s="204" t="s">
        <v>78</v>
      </c>
      <c r="AY125" s="18" t="s">
        <v>153</v>
      </c>
      <c r="BE125" s="205">
        <f t="shared" si="14"/>
        <v>0</v>
      </c>
      <c r="BF125" s="205">
        <f t="shared" si="15"/>
        <v>0</v>
      </c>
      <c r="BG125" s="205">
        <f t="shared" si="16"/>
        <v>0</v>
      </c>
      <c r="BH125" s="205">
        <f t="shared" si="17"/>
        <v>0</v>
      </c>
      <c r="BI125" s="205">
        <f t="shared" si="18"/>
        <v>0</v>
      </c>
      <c r="BJ125" s="18" t="s">
        <v>76</v>
      </c>
      <c r="BK125" s="205">
        <f t="shared" si="19"/>
        <v>0</v>
      </c>
      <c r="BL125" s="18" t="s">
        <v>256</v>
      </c>
      <c r="BM125" s="204" t="s">
        <v>1150</v>
      </c>
    </row>
    <row r="126" spans="1:65" s="2" customFormat="1" ht="21.75" customHeight="1">
      <c r="A126" s="35"/>
      <c r="B126" s="36"/>
      <c r="C126" s="193" t="s">
        <v>300</v>
      </c>
      <c r="D126" s="193" t="s">
        <v>155</v>
      </c>
      <c r="E126" s="194" t="s">
        <v>1148</v>
      </c>
      <c r="F126" s="195" t="s">
        <v>1149</v>
      </c>
      <c r="G126" s="196" t="s">
        <v>196</v>
      </c>
      <c r="H126" s="197">
        <v>20</v>
      </c>
      <c r="I126" s="198"/>
      <c r="J126" s="199">
        <f t="shared" si="10"/>
        <v>0</v>
      </c>
      <c r="K126" s="195" t="s">
        <v>159</v>
      </c>
      <c r="L126" s="40"/>
      <c r="M126" s="200" t="s">
        <v>19</v>
      </c>
      <c r="N126" s="201" t="s">
        <v>39</v>
      </c>
      <c r="O126" s="65"/>
      <c r="P126" s="202">
        <f t="shared" si="11"/>
        <v>0</v>
      </c>
      <c r="Q126" s="202">
        <v>1.2999999999999999E-4</v>
      </c>
      <c r="R126" s="202">
        <f t="shared" si="12"/>
        <v>2.5999999999999999E-3</v>
      </c>
      <c r="S126" s="202">
        <v>1.1000000000000001E-3</v>
      </c>
      <c r="T126" s="203">
        <f t="shared" si="13"/>
        <v>2.2000000000000002E-2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256</v>
      </c>
      <c r="AT126" s="204" t="s">
        <v>155</v>
      </c>
      <c r="AU126" s="204" t="s">
        <v>78</v>
      </c>
      <c r="AY126" s="18" t="s">
        <v>153</v>
      </c>
      <c r="BE126" s="205">
        <f t="shared" si="14"/>
        <v>0</v>
      </c>
      <c r="BF126" s="205">
        <f t="shared" si="15"/>
        <v>0</v>
      </c>
      <c r="BG126" s="205">
        <f t="shared" si="16"/>
        <v>0</v>
      </c>
      <c r="BH126" s="205">
        <f t="shared" si="17"/>
        <v>0</v>
      </c>
      <c r="BI126" s="205">
        <f t="shared" si="18"/>
        <v>0</v>
      </c>
      <c r="BJ126" s="18" t="s">
        <v>76</v>
      </c>
      <c r="BK126" s="205">
        <f t="shared" si="19"/>
        <v>0</v>
      </c>
      <c r="BL126" s="18" t="s">
        <v>256</v>
      </c>
      <c r="BM126" s="204" t="s">
        <v>1151</v>
      </c>
    </row>
    <row r="127" spans="1:65" s="2" customFormat="1" ht="21.75" customHeight="1">
      <c r="A127" s="35"/>
      <c r="B127" s="36"/>
      <c r="C127" s="193" t="s">
        <v>305</v>
      </c>
      <c r="D127" s="193" t="s">
        <v>155</v>
      </c>
      <c r="E127" s="194" t="s">
        <v>1152</v>
      </c>
      <c r="F127" s="195" t="s">
        <v>1153</v>
      </c>
      <c r="G127" s="196" t="s">
        <v>196</v>
      </c>
      <c r="H127" s="197">
        <v>46</v>
      </c>
      <c r="I127" s="198"/>
      <c r="J127" s="199">
        <f t="shared" si="10"/>
        <v>0</v>
      </c>
      <c r="K127" s="195" t="s">
        <v>159</v>
      </c>
      <c r="L127" s="40"/>
      <c r="M127" s="200" t="s">
        <v>19</v>
      </c>
      <c r="N127" s="201" t="s">
        <v>39</v>
      </c>
      <c r="O127" s="65"/>
      <c r="P127" s="202">
        <f t="shared" si="11"/>
        <v>0</v>
      </c>
      <c r="Q127" s="202">
        <v>1.7000000000000001E-4</v>
      </c>
      <c r="R127" s="202">
        <f t="shared" si="12"/>
        <v>7.8200000000000006E-3</v>
      </c>
      <c r="S127" s="202">
        <v>2.2000000000000001E-3</v>
      </c>
      <c r="T127" s="203">
        <f t="shared" si="13"/>
        <v>0.10120000000000001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256</v>
      </c>
      <c r="AT127" s="204" t="s">
        <v>155</v>
      </c>
      <c r="AU127" s="204" t="s">
        <v>78</v>
      </c>
      <c r="AY127" s="18" t="s">
        <v>153</v>
      </c>
      <c r="BE127" s="205">
        <f t="shared" si="14"/>
        <v>0</v>
      </c>
      <c r="BF127" s="205">
        <f t="shared" si="15"/>
        <v>0</v>
      </c>
      <c r="BG127" s="205">
        <f t="shared" si="16"/>
        <v>0</v>
      </c>
      <c r="BH127" s="205">
        <f t="shared" si="17"/>
        <v>0</v>
      </c>
      <c r="BI127" s="205">
        <f t="shared" si="18"/>
        <v>0</v>
      </c>
      <c r="BJ127" s="18" t="s">
        <v>76</v>
      </c>
      <c r="BK127" s="205">
        <f t="shared" si="19"/>
        <v>0</v>
      </c>
      <c r="BL127" s="18" t="s">
        <v>256</v>
      </c>
      <c r="BM127" s="204" t="s">
        <v>1154</v>
      </c>
    </row>
    <row r="128" spans="1:65" s="2" customFormat="1" ht="21.75" customHeight="1">
      <c r="A128" s="35"/>
      <c r="B128" s="36"/>
      <c r="C128" s="193" t="s">
        <v>312</v>
      </c>
      <c r="D128" s="193" t="s">
        <v>155</v>
      </c>
      <c r="E128" s="194" t="s">
        <v>1155</v>
      </c>
      <c r="F128" s="195" t="s">
        <v>1156</v>
      </c>
      <c r="G128" s="196" t="s">
        <v>196</v>
      </c>
      <c r="H128" s="197">
        <v>6</v>
      </c>
      <c r="I128" s="198"/>
      <c r="J128" s="199">
        <f t="shared" si="10"/>
        <v>0</v>
      </c>
      <c r="K128" s="195" t="s">
        <v>159</v>
      </c>
      <c r="L128" s="40"/>
      <c r="M128" s="200" t="s">
        <v>19</v>
      </c>
      <c r="N128" s="201" t="s">
        <v>39</v>
      </c>
      <c r="O128" s="65"/>
      <c r="P128" s="202">
        <f t="shared" si="11"/>
        <v>0</v>
      </c>
      <c r="Q128" s="202">
        <v>2.1000000000000001E-4</v>
      </c>
      <c r="R128" s="202">
        <f t="shared" si="12"/>
        <v>1.2600000000000001E-3</v>
      </c>
      <c r="S128" s="202">
        <v>3.5000000000000001E-3</v>
      </c>
      <c r="T128" s="203">
        <f t="shared" si="13"/>
        <v>2.1000000000000001E-2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256</v>
      </c>
      <c r="AT128" s="204" t="s">
        <v>155</v>
      </c>
      <c r="AU128" s="204" t="s">
        <v>78</v>
      </c>
      <c r="AY128" s="18" t="s">
        <v>153</v>
      </c>
      <c r="BE128" s="205">
        <f t="shared" si="14"/>
        <v>0</v>
      </c>
      <c r="BF128" s="205">
        <f t="shared" si="15"/>
        <v>0</v>
      </c>
      <c r="BG128" s="205">
        <f t="shared" si="16"/>
        <v>0</v>
      </c>
      <c r="BH128" s="205">
        <f t="shared" si="17"/>
        <v>0</v>
      </c>
      <c r="BI128" s="205">
        <f t="shared" si="18"/>
        <v>0</v>
      </c>
      <c r="BJ128" s="18" t="s">
        <v>76</v>
      </c>
      <c r="BK128" s="205">
        <f t="shared" si="19"/>
        <v>0</v>
      </c>
      <c r="BL128" s="18" t="s">
        <v>256</v>
      </c>
      <c r="BM128" s="204" t="s">
        <v>1157</v>
      </c>
    </row>
    <row r="129" spans="1:65" s="2" customFormat="1" ht="21.75" customHeight="1">
      <c r="A129" s="35"/>
      <c r="B129" s="36"/>
      <c r="C129" s="193" t="s">
        <v>316</v>
      </c>
      <c r="D129" s="193" t="s">
        <v>155</v>
      </c>
      <c r="E129" s="194" t="s">
        <v>1158</v>
      </c>
      <c r="F129" s="195" t="s">
        <v>1159</v>
      </c>
      <c r="G129" s="196" t="s">
        <v>196</v>
      </c>
      <c r="H129" s="197">
        <v>1</v>
      </c>
      <c r="I129" s="198"/>
      <c r="J129" s="199">
        <f t="shared" si="10"/>
        <v>0</v>
      </c>
      <c r="K129" s="195" t="s">
        <v>159</v>
      </c>
      <c r="L129" s="40"/>
      <c r="M129" s="200" t="s">
        <v>19</v>
      </c>
      <c r="N129" s="201" t="s">
        <v>39</v>
      </c>
      <c r="O129" s="65"/>
      <c r="P129" s="202">
        <f t="shared" si="11"/>
        <v>0</v>
      </c>
      <c r="Q129" s="202">
        <v>9.0000000000000006E-5</v>
      </c>
      <c r="R129" s="202">
        <f t="shared" si="12"/>
        <v>9.0000000000000006E-5</v>
      </c>
      <c r="S129" s="202">
        <v>1.5100000000000001E-3</v>
      </c>
      <c r="T129" s="203">
        <f t="shared" si="13"/>
        <v>1.5100000000000001E-3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256</v>
      </c>
      <c r="AT129" s="204" t="s">
        <v>155</v>
      </c>
      <c r="AU129" s="204" t="s">
        <v>78</v>
      </c>
      <c r="AY129" s="18" t="s">
        <v>153</v>
      </c>
      <c r="BE129" s="205">
        <f t="shared" si="14"/>
        <v>0</v>
      </c>
      <c r="BF129" s="205">
        <f t="shared" si="15"/>
        <v>0</v>
      </c>
      <c r="BG129" s="205">
        <f t="shared" si="16"/>
        <v>0</v>
      </c>
      <c r="BH129" s="205">
        <f t="shared" si="17"/>
        <v>0</v>
      </c>
      <c r="BI129" s="205">
        <f t="shared" si="18"/>
        <v>0</v>
      </c>
      <c r="BJ129" s="18" t="s">
        <v>76</v>
      </c>
      <c r="BK129" s="205">
        <f t="shared" si="19"/>
        <v>0</v>
      </c>
      <c r="BL129" s="18" t="s">
        <v>256</v>
      </c>
      <c r="BM129" s="204" t="s">
        <v>1160</v>
      </c>
    </row>
    <row r="130" spans="1:65" s="2" customFormat="1" ht="21.75" customHeight="1">
      <c r="A130" s="35"/>
      <c r="B130" s="36"/>
      <c r="C130" s="193" t="s">
        <v>321</v>
      </c>
      <c r="D130" s="193" t="s">
        <v>155</v>
      </c>
      <c r="E130" s="194" t="s">
        <v>1161</v>
      </c>
      <c r="F130" s="195" t="s">
        <v>1162</v>
      </c>
      <c r="G130" s="196" t="s">
        <v>196</v>
      </c>
      <c r="H130" s="197">
        <v>2</v>
      </c>
      <c r="I130" s="198"/>
      <c r="J130" s="199">
        <f t="shared" si="10"/>
        <v>0</v>
      </c>
      <c r="K130" s="195" t="s">
        <v>159</v>
      </c>
      <c r="L130" s="40"/>
      <c r="M130" s="200" t="s">
        <v>19</v>
      </c>
      <c r="N130" s="201" t="s">
        <v>39</v>
      </c>
      <c r="O130" s="65"/>
      <c r="P130" s="202">
        <f t="shared" si="11"/>
        <v>0</v>
      </c>
      <c r="Q130" s="202">
        <v>1.2999999999999999E-4</v>
      </c>
      <c r="R130" s="202">
        <f t="shared" si="12"/>
        <v>2.5999999999999998E-4</v>
      </c>
      <c r="S130" s="202">
        <v>3.98E-3</v>
      </c>
      <c r="T130" s="203">
        <f t="shared" si="13"/>
        <v>7.9600000000000001E-3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256</v>
      </c>
      <c r="AT130" s="204" t="s">
        <v>155</v>
      </c>
      <c r="AU130" s="204" t="s">
        <v>78</v>
      </c>
      <c r="AY130" s="18" t="s">
        <v>153</v>
      </c>
      <c r="BE130" s="205">
        <f t="shared" si="14"/>
        <v>0</v>
      </c>
      <c r="BF130" s="205">
        <f t="shared" si="15"/>
        <v>0</v>
      </c>
      <c r="BG130" s="205">
        <f t="shared" si="16"/>
        <v>0</v>
      </c>
      <c r="BH130" s="205">
        <f t="shared" si="17"/>
        <v>0</v>
      </c>
      <c r="BI130" s="205">
        <f t="shared" si="18"/>
        <v>0</v>
      </c>
      <c r="BJ130" s="18" t="s">
        <v>76</v>
      </c>
      <c r="BK130" s="205">
        <f t="shared" si="19"/>
        <v>0</v>
      </c>
      <c r="BL130" s="18" t="s">
        <v>256</v>
      </c>
      <c r="BM130" s="204" t="s">
        <v>1163</v>
      </c>
    </row>
    <row r="131" spans="1:65" s="2" customFormat="1" ht="33" customHeight="1">
      <c r="A131" s="35"/>
      <c r="B131" s="36"/>
      <c r="C131" s="193" t="s">
        <v>325</v>
      </c>
      <c r="D131" s="193" t="s">
        <v>155</v>
      </c>
      <c r="E131" s="194" t="s">
        <v>1164</v>
      </c>
      <c r="F131" s="195" t="s">
        <v>1165</v>
      </c>
      <c r="G131" s="196" t="s">
        <v>432</v>
      </c>
      <c r="H131" s="197">
        <v>0.32200000000000001</v>
      </c>
      <c r="I131" s="198"/>
      <c r="J131" s="199">
        <f t="shared" si="10"/>
        <v>0</v>
      </c>
      <c r="K131" s="195" t="s">
        <v>159</v>
      </c>
      <c r="L131" s="40"/>
      <c r="M131" s="200" t="s">
        <v>19</v>
      </c>
      <c r="N131" s="201" t="s">
        <v>39</v>
      </c>
      <c r="O131" s="65"/>
      <c r="P131" s="202">
        <f t="shared" si="11"/>
        <v>0</v>
      </c>
      <c r="Q131" s="202">
        <v>0</v>
      </c>
      <c r="R131" s="202">
        <f t="shared" si="12"/>
        <v>0</v>
      </c>
      <c r="S131" s="202">
        <v>0</v>
      </c>
      <c r="T131" s="203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256</v>
      </c>
      <c r="AT131" s="204" t="s">
        <v>155</v>
      </c>
      <c r="AU131" s="204" t="s">
        <v>78</v>
      </c>
      <c r="AY131" s="18" t="s">
        <v>153</v>
      </c>
      <c r="BE131" s="205">
        <f t="shared" si="14"/>
        <v>0</v>
      </c>
      <c r="BF131" s="205">
        <f t="shared" si="15"/>
        <v>0</v>
      </c>
      <c r="BG131" s="205">
        <f t="shared" si="16"/>
        <v>0</v>
      </c>
      <c r="BH131" s="205">
        <f t="shared" si="17"/>
        <v>0</v>
      </c>
      <c r="BI131" s="205">
        <f t="shared" si="18"/>
        <v>0</v>
      </c>
      <c r="BJ131" s="18" t="s">
        <v>76</v>
      </c>
      <c r="BK131" s="205">
        <f t="shared" si="19"/>
        <v>0</v>
      </c>
      <c r="BL131" s="18" t="s">
        <v>256</v>
      </c>
      <c r="BM131" s="204" t="s">
        <v>1166</v>
      </c>
    </row>
    <row r="132" spans="1:65" s="12" customFormat="1" ht="22.9" customHeight="1">
      <c r="B132" s="177"/>
      <c r="C132" s="178"/>
      <c r="D132" s="179" t="s">
        <v>67</v>
      </c>
      <c r="E132" s="191" t="s">
        <v>644</v>
      </c>
      <c r="F132" s="191" t="s">
        <v>645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P133</f>
        <v>0</v>
      </c>
      <c r="Q132" s="185"/>
      <c r="R132" s="186">
        <f>R133</f>
        <v>0</v>
      </c>
      <c r="S132" s="185"/>
      <c r="T132" s="187">
        <f>T133</f>
        <v>0.12</v>
      </c>
      <c r="AR132" s="188" t="s">
        <v>78</v>
      </c>
      <c r="AT132" s="189" t="s">
        <v>67</v>
      </c>
      <c r="AU132" s="189" t="s">
        <v>76</v>
      </c>
      <c r="AY132" s="188" t="s">
        <v>153</v>
      </c>
      <c r="BK132" s="190">
        <f>BK133</f>
        <v>0</v>
      </c>
    </row>
    <row r="133" spans="1:65" s="2" customFormat="1" ht="21.75" customHeight="1">
      <c r="A133" s="35"/>
      <c r="B133" s="36"/>
      <c r="C133" s="193" t="s">
        <v>330</v>
      </c>
      <c r="D133" s="193" t="s">
        <v>155</v>
      </c>
      <c r="E133" s="194" t="s">
        <v>1167</v>
      </c>
      <c r="F133" s="195" t="s">
        <v>1168</v>
      </c>
      <c r="G133" s="196" t="s">
        <v>513</v>
      </c>
      <c r="H133" s="197">
        <v>120</v>
      </c>
      <c r="I133" s="198"/>
      <c r="J133" s="199">
        <f>ROUND(I133*H133,2)</f>
        <v>0</v>
      </c>
      <c r="K133" s="195" t="s">
        <v>159</v>
      </c>
      <c r="L133" s="40"/>
      <c r="M133" s="200" t="s">
        <v>19</v>
      </c>
      <c r="N133" s="201" t="s">
        <v>39</v>
      </c>
      <c r="O133" s="65"/>
      <c r="P133" s="202">
        <f>O133*H133</f>
        <v>0</v>
      </c>
      <c r="Q133" s="202">
        <v>0</v>
      </c>
      <c r="R133" s="202">
        <f>Q133*H133</f>
        <v>0</v>
      </c>
      <c r="S133" s="202">
        <v>1E-3</v>
      </c>
      <c r="T133" s="203">
        <f>S133*H133</f>
        <v>0.12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256</v>
      </c>
      <c r="AT133" s="204" t="s">
        <v>155</v>
      </c>
      <c r="AU133" s="204" t="s">
        <v>78</v>
      </c>
      <c r="AY133" s="18" t="s">
        <v>153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76</v>
      </c>
      <c r="BK133" s="205">
        <f>ROUND(I133*H133,2)</f>
        <v>0</v>
      </c>
      <c r="BL133" s="18" t="s">
        <v>256</v>
      </c>
      <c r="BM133" s="204" t="s">
        <v>1169</v>
      </c>
    </row>
    <row r="134" spans="1:65" s="12" customFormat="1" ht="25.9" customHeight="1">
      <c r="B134" s="177"/>
      <c r="C134" s="178"/>
      <c r="D134" s="179" t="s">
        <v>67</v>
      </c>
      <c r="E134" s="180" t="s">
        <v>151</v>
      </c>
      <c r="F134" s="180" t="s">
        <v>151</v>
      </c>
      <c r="G134" s="178"/>
      <c r="H134" s="178"/>
      <c r="I134" s="181"/>
      <c r="J134" s="182">
        <f>BK134</f>
        <v>0</v>
      </c>
      <c r="K134" s="178"/>
      <c r="L134" s="183"/>
      <c r="M134" s="184"/>
      <c r="N134" s="185"/>
      <c r="O134" s="185"/>
      <c r="P134" s="186">
        <f>P135</f>
        <v>0</v>
      </c>
      <c r="Q134" s="185"/>
      <c r="R134" s="186">
        <f>R135</f>
        <v>0</v>
      </c>
      <c r="S134" s="185"/>
      <c r="T134" s="187">
        <f>T135</f>
        <v>0</v>
      </c>
      <c r="AR134" s="188" t="s">
        <v>76</v>
      </c>
      <c r="AT134" s="189" t="s">
        <v>67</v>
      </c>
      <c r="AU134" s="189" t="s">
        <v>68</v>
      </c>
      <c r="AY134" s="188" t="s">
        <v>153</v>
      </c>
      <c r="BK134" s="190">
        <f>BK135</f>
        <v>0</v>
      </c>
    </row>
    <row r="135" spans="1:65" s="12" customFormat="1" ht="22.9" customHeight="1">
      <c r="B135" s="177"/>
      <c r="C135" s="178"/>
      <c r="D135" s="179" t="s">
        <v>67</v>
      </c>
      <c r="E135" s="191" t="s">
        <v>427</v>
      </c>
      <c r="F135" s="191" t="s">
        <v>428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SUM(P136:P140)</f>
        <v>0</v>
      </c>
      <c r="Q135" s="185"/>
      <c r="R135" s="186">
        <f>SUM(R136:R140)</f>
        <v>0</v>
      </c>
      <c r="S135" s="185"/>
      <c r="T135" s="187">
        <f>SUM(T136:T140)</f>
        <v>0</v>
      </c>
      <c r="AR135" s="188" t="s">
        <v>76</v>
      </c>
      <c r="AT135" s="189" t="s">
        <v>67</v>
      </c>
      <c r="AU135" s="189" t="s">
        <v>76</v>
      </c>
      <c r="AY135" s="188" t="s">
        <v>153</v>
      </c>
      <c r="BK135" s="190">
        <f>SUM(BK136:BK140)</f>
        <v>0</v>
      </c>
    </row>
    <row r="136" spans="1:65" s="2" customFormat="1" ht="33" customHeight="1">
      <c r="A136" s="35"/>
      <c r="B136" s="36"/>
      <c r="C136" s="193" t="s">
        <v>334</v>
      </c>
      <c r="D136" s="193" t="s">
        <v>155</v>
      </c>
      <c r="E136" s="194" t="s">
        <v>1170</v>
      </c>
      <c r="F136" s="195" t="s">
        <v>1171</v>
      </c>
      <c r="G136" s="196" t="s">
        <v>432</v>
      </c>
      <c r="H136" s="197">
        <v>19</v>
      </c>
      <c r="I136" s="198"/>
      <c r="J136" s="199">
        <f>ROUND(I136*H136,2)</f>
        <v>0</v>
      </c>
      <c r="K136" s="195" t="s">
        <v>159</v>
      </c>
      <c r="L136" s="40"/>
      <c r="M136" s="200" t="s">
        <v>19</v>
      </c>
      <c r="N136" s="201" t="s">
        <v>39</v>
      </c>
      <c r="O136" s="65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160</v>
      </c>
      <c r="AT136" s="204" t="s">
        <v>155</v>
      </c>
      <c r="AU136" s="204" t="s">
        <v>78</v>
      </c>
      <c r="AY136" s="18" t="s">
        <v>153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76</v>
      </c>
      <c r="BK136" s="205">
        <f>ROUND(I136*H136,2)</f>
        <v>0</v>
      </c>
      <c r="BL136" s="18" t="s">
        <v>160</v>
      </c>
      <c r="BM136" s="204" t="s">
        <v>1172</v>
      </c>
    </row>
    <row r="137" spans="1:65" s="2" customFormat="1" ht="55.5" customHeight="1">
      <c r="A137" s="35"/>
      <c r="B137" s="36"/>
      <c r="C137" s="193" t="s">
        <v>340</v>
      </c>
      <c r="D137" s="193" t="s">
        <v>155</v>
      </c>
      <c r="E137" s="194" t="s">
        <v>435</v>
      </c>
      <c r="F137" s="195" t="s">
        <v>436</v>
      </c>
      <c r="G137" s="196" t="s">
        <v>432</v>
      </c>
      <c r="H137" s="197">
        <v>19</v>
      </c>
      <c r="I137" s="198"/>
      <c r="J137" s="199">
        <f>ROUND(I137*H137,2)</f>
        <v>0</v>
      </c>
      <c r="K137" s="195" t="s">
        <v>159</v>
      </c>
      <c r="L137" s="40"/>
      <c r="M137" s="200" t="s">
        <v>19</v>
      </c>
      <c r="N137" s="201" t="s">
        <v>39</v>
      </c>
      <c r="O137" s="65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160</v>
      </c>
      <c r="AT137" s="204" t="s">
        <v>155</v>
      </c>
      <c r="AU137" s="204" t="s">
        <v>78</v>
      </c>
      <c r="AY137" s="18" t="s">
        <v>153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76</v>
      </c>
      <c r="BK137" s="205">
        <f>ROUND(I137*H137,2)</f>
        <v>0</v>
      </c>
      <c r="BL137" s="18" t="s">
        <v>160</v>
      </c>
      <c r="BM137" s="204" t="s">
        <v>1173</v>
      </c>
    </row>
    <row r="138" spans="1:65" s="2" customFormat="1" ht="33" customHeight="1">
      <c r="A138" s="35"/>
      <c r="B138" s="36"/>
      <c r="C138" s="193" t="s">
        <v>345</v>
      </c>
      <c r="D138" s="193" t="s">
        <v>155</v>
      </c>
      <c r="E138" s="194" t="s">
        <v>1174</v>
      </c>
      <c r="F138" s="195" t="s">
        <v>1175</v>
      </c>
      <c r="G138" s="196" t="s">
        <v>432</v>
      </c>
      <c r="H138" s="197">
        <v>19</v>
      </c>
      <c r="I138" s="198"/>
      <c r="J138" s="199">
        <f>ROUND(I138*H138,2)</f>
        <v>0</v>
      </c>
      <c r="K138" s="195" t="s">
        <v>159</v>
      </c>
      <c r="L138" s="40"/>
      <c r="M138" s="200" t="s">
        <v>19</v>
      </c>
      <c r="N138" s="201" t="s">
        <v>39</v>
      </c>
      <c r="O138" s="6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160</v>
      </c>
      <c r="AT138" s="204" t="s">
        <v>155</v>
      </c>
      <c r="AU138" s="204" t="s">
        <v>78</v>
      </c>
      <c r="AY138" s="18" t="s">
        <v>153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76</v>
      </c>
      <c r="BK138" s="205">
        <f>ROUND(I138*H138,2)</f>
        <v>0</v>
      </c>
      <c r="BL138" s="18" t="s">
        <v>160</v>
      </c>
      <c r="BM138" s="204" t="s">
        <v>1176</v>
      </c>
    </row>
    <row r="139" spans="1:65" s="2" customFormat="1" ht="33" customHeight="1">
      <c r="A139" s="35"/>
      <c r="B139" s="36"/>
      <c r="C139" s="193" t="s">
        <v>351</v>
      </c>
      <c r="D139" s="193" t="s">
        <v>155</v>
      </c>
      <c r="E139" s="194" t="s">
        <v>444</v>
      </c>
      <c r="F139" s="195" t="s">
        <v>445</v>
      </c>
      <c r="G139" s="196" t="s">
        <v>432</v>
      </c>
      <c r="H139" s="197">
        <v>285</v>
      </c>
      <c r="I139" s="198"/>
      <c r="J139" s="199">
        <f>ROUND(I139*H139,2)</f>
        <v>0</v>
      </c>
      <c r="K139" s="195" t="s">
        <v>159</v>
      </c>
      <c r="L139" s="40"/>
      <c r="M139" s="200" t="s">
        <v>19</v>
      </c>
      <c r="N139" s="201" t="s">
        <v>39</v>
      </c>
      <c r="O139" s="6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160</v>
      </c>
      <c r="AT139" s="204" t="s">
        <v>155</v>
      </c>
      <c r="AU139" s="204" t="s">
        <v>78</v>
      </c>
      <c r="AY139" s="18" t="s">
        <v>153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76</v>
      </c>
      <c r="BK139" s="205">
        <f>ROUND(I139*H139,2)</f>
        <v>0</v>
      </c>
      <c r="BL139" s="18" t="s">
        <v>160</v>
      </c>
      <c r="BM139" s="204" t="s">
        <v>1177</v>
      </c>
    </row>
    <row r="140" spans="1:65" s="2" customFormat="1" ht="33" customHeight="1">
      <c r="A140" s="35"/>
      <c r="B140" s="36"/>
      <c r="C140" s="193" t="s">
        <v>360</v>
      </c>
      <c r="D140" s="193" t="s">
        <v>155</v>
      </c>
      <c r="E140" s="194" t="s">
        <v>449</v>
      </c>
      <c r="F140" s="195" t="s">
        <v>450</v>
      </c>
      <c r="G140" s="196" t="s">
        <v>432</v>
      </c>
      <c r="H140" s="197">
        <v>19</v>
      </c>
      <c r="I140" s="198"/>
      <c r="J140" s="199">
        <f>ROUND(I140*H140,2)</f>
        <v>0</v>
      </c>
      <c r="K140" s="195" t="s">
        <v>159</v>
      </c>
      <c r="L140" s="40"/>
      <c r="M140" s="255" t="s">
        <v>19</v>
      </c>
      <c r="N140" s="256" t="s">
        <v>39</v>
      </c>
      <c r="O140" s="257"/>
      <c r="P140" s="258">
        <f>O140*H140</f>
        <v>0</v>
      </c>
      <c r="Q140" s="258">
        <v>0</v>
      </c>
      <c r="R140" s="258">
        <f>Q140*H140</f>
        <v>0</v>
      </c>
      <c r="S140" s="258">
        <v>0</v>
      </c>
      <c r="T140" s="25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160</v>
      </c>
      <c r="AT140" s="204" t="s">
        <v>155</v>
      </c>
      <c r="AU140" s="204" t="s">
        <v>78</v>
      </c>
      <c r="AY140" s="18" t="s">
        <v>153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76</v>
      </c>
      <c r="BK140" s="205">
        <f>ROUND(I140*H140,2)</f>
        <v>0</v>
      </c>
      <c r="BL140" s="18" t="s">
        <v>160</v>
      </c>
      <c r="BM140" s="204" t="s">
        <v>1178</v>
      </c>
    </row>
    <row r="141" spans="1:65" s="2" customFormat="1" ht="6.95" customHeight="1">
      <c r="A141" s="35"/>
      <c r="B141" s="48"/>
      <c r="C141" s="49"/>
      <c r="D141" s="49"/>
      <c r="E141" s="49"/>
      <c r="F141" s="49"/>
      <c r="G141" s="49"/>
      <c r="H141" s="49"/>
      <c r="I141" s="143"/>
      <c r="J141" s="49"/>
      <c r="K141" s="49"/>
      <c r="L141" s="40"/>
      <c r="M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</sheetData>
  <sheetProtection algorithmName="SHA-512" hashValue="WPNux1ZEKd3ufcxjFJV8L6w/pYL6eaJGYDIOll8X2Y/CpeTDfW4NlblIi/GUAJto4sl1ABNOgSJzXJyQI9CFKw==" saltValue="JbcB0ZzI0NafD4sjmGI2fx6R2TU5p4h1/qn7S8z4bM8U0mD9b8Ng4mNsIGnGAQVt5rHMX4/WcS72Q6dBzcs54g==" spinCount="100000" sheet="1" objects="1" scenarios="1" formatColumns="0" formatRows="0" autoFilter="0"/>
  <autoFilter ref="C93:K140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1" customFormat="1" ht="12" customHeight="1">
      <c r="B8" s="21"/>
      <c r="D8" s="115" t="s">
        <v>108</v>
      </c>
      <c r="I8" s="109"/>
      <c r="L8" s="21"/>
    </row>
    <row r="9" spans="1:46" s="2" customFormat="1" ht="16.5" customHeight="1">
      <c r="A9" s="35"/>
      <c r="B9" s="40"/>
      <c r="C9" s="35"/>
      <c r="D9" s="35"/>
      <c r="E9" s="383" t="s">
        <v>986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987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1179</v>
      </c>
      <c r="F11" s="386"/>
      <c r="G11" s="386"/>
      <c r="H11" s="386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7" t="str">
        <f>'Rekapitulace zakázky'!E14</f>
        <v>Vyplň údaj</v>
      </c>
      <c r="F20" s="388"/>
      <c r="G20" s="388"/>
      <c r="H20" s="388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9" t="s">
        <v>19</v>
      </c>
      <c r="F29" s="389"/>
      <c r="G29" s="389"/>
      <c r="H29" s="38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ROUND(J99,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ROUND((SUM(BE99:BE343)),  2)</f>
        <v>0</v>
      </c>
      <c r="G35" s="35"/>
      <c r="H35" s="35"/>
      <c r="I35" s="132">
        <v>0.21</v>
      </c>
      <c r="J35" s="131">
        <f>ROUND(((SUM(BE99:BE343))*I35),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ROUND((SUM(BF99:BF343)),  2)</f>
        <v>0</v>
      </c>
      <c r="G36" s="35"/>
      <c r="H36" s="35"/>
      <c r="I36" s="132">
        <v>0.15</v>
      </c>
      <c r="J36" s="131">
        <f>ROUND(((SUM(BF99:BF343))*I36),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ROUND((SUM(BG99:BG343)),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ROUND((SUM(BH99:BH343)),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ROUND((SUM(BI99:BI343)),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110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0" t="str">
        <f>E7</f>
        <v>Šumperk ON - oprava VB</v>
      </c>
      <c r="F50" s="391"/>
      <c r="G50" s="391"/>
      <c r="H50" s="39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108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0" t="s">
        <v>986</v>
      </c>
      <c r="F52" s="392"/>
      <c r="G52" s="392"/>
      <c r="H52" s="392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987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03 - Zdravotně technické instalace</v>
      </c>
      <c r="F54" s="392"/>
      <c r="G54" s="392"/>
      <c r="H54" s="392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111</v>
      </c>
      <c r="D61" s="148"/>
      <c r="E61" s="148"/>
      <c r="F61" s="148"/>
      <c r="G61" s="148"/>
      <c r="H61" s="148"/>
      <c r="I61" s="149"/>
      <c r="J61" s="150" t="s">
        <v>112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J99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113</v>
      </c>
    </row>
    <row r="64" spans="1:47" s="9" customFormat="1" ht="24.95" customHeight="1">
      <c r="B64" s="152"/>
      <c r="C64" s="153"/>
      <c r="D64" s="154" t="s">
        <v>989</v>
      </c>
      <c r="E64" s="155"/>
      <c r="F64" s="155"/>
      <c r="G64" s="155"/>
      <c r="H64" s="155"/>
      <c r="I64" s="156"/>
      <c r="J64" s="157">
        <f>J100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1180</v>
      </c>
      <c r="E65" s="161"/>
      <c r="F65" s="161"/>
      <c r="G65" s="161"/>
      <c r="H65" s="161"/>
      <c r="I65" s="162"/>
      <c r="J65" s="163">
        <f>J101</f>
        <v>0</v>
      </c>
      <c r="K65" s="98"/>
      <c r="L65" s="164"/>
    </row>
    <row r="66" spans="1:31" s="9" customFormat="1" ht="24.95" customHeight="1">
      <c r="B66" s="152"/>
      <c r="C66" s="153"/>
      <c r="D66" s="154" t="s">
        <v>993</v>
      </c>
      <c r="E66" s="155"/>
      <c r="F66" s="155"/>
      <c r="G66" s="155"/>
      <c r="H66" s="155"/>
      <c r="I66" s="156"/>
      <c r="J66" s="157">
        <f>J104</f>
        <v>0</v>
      </c>
      <c r="K66" s="153"/>
      <c r="L66" s="158"/>
    </row>
    <row r="67" spans="1:31" s="10" customFormat="1" ht="19.899999999999999" customHeight="1">
      <c r="B67" s="159"/>
      <c r="C67" s="98"/>
      <c r="D67" s="160" t="s">
        <v>1181</v>
      </c>
      <c r="E67" s="161"/>
      <c r="F67" s="161"/>
      <c r="G67" s="161"/>
      <c r="H67" s="161"/>
      <c r="I67" s="162"/>
      <c r="J67" s="163">
        <f>J105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1182</v>
      </c>
      <c r="E68" s="161"/>
      <c r="F68" s="161"/>
      <c r="G68" s="161"/>
      <c r="H68" s="161"/>
      <c r="I68" s="162"/>
      <c r="J68" s="163">
        <f>J107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1183</v>
      </c>
      <c r="E69" s="161"/>
      <c r="F69" s="161"/>
      <c r="G69" s="161"/>
      <c r="H69" s="161"/>
      <c r="I69" s="162"/>
      <c r="J69" s="163">
        <f>J126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1065</v>
      </c>
      <c r="E70" s="161"/>
      <c r="F70" s="161"/>
      <c r="G70" s="161"/>
      <c r="H70" s="161"/>
      <c r="I70" s="162"/>
      <c r="J70" s="163">
        <f>J205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1184</v>
      </c>
      <c r="E71" s="161"/>
      <c r="F71" s="161"/>
      <c r="G71" s="161"/>
      <c r="H71" s="161"/>
      <c r="I71" s="162"/>
      <c r="J71" s="163">
        <f>J227</f>
        <v>0</v>
      </c>
      <c r="K71" s="98"/>
      <c r="L71" s="164"/>
    </row>
    <row r="72" spans="1:31" s="10" customFormat="1" ht="19.899999999999999" customHeight="1">
      <c r="B72" s="159"/>
      <c r="C72" s="98"/>
      <c r="D72" s="160" t="s">
        <v>1185</v>
      </c>
      <c r="E72" s="161"/>
      <c r="F72" s="161"/>
      <c r="G72" s="161"/>
      <c r="H72" s="161"/>
      <c r="I72" s="162"/>
      <c r="J72" s="163">
        <f>J232</f>
        <v>0</v>
      </c>
      <c r="K72" s="98"/>
      <c r="L72" s="164"/>
    </row>
    <row r="73" spans="1:31" s="10" customFormat="1" ht="19.899999999999999" customHeight="1">
      <c r="B73" s="159"/>
      <c r="C73" s="98"/>
      <c r="D73" s="160" t="s">
        <v>1186</v>
      </c>
      <c r="E73" s="161"/>
      <c r="F73" s="161"/>
      <c r="G73" s="161"/>
      <c r="H73" s="161"/>
      <c r="I73" s="162"/>
      <c r="J73" s="163">
        <f>J268</f>
        <v>0</v>
      </c>
      <c r="K73" s="98"/>
      <c r="L73" s="164"/>
    </row>
    <row r="74" spans="1:31" s="10" customFormat="1" ht="19.899999999999999" customHeight="1">
      <c r="B74" s="159"/>
      <c r="C74" s="98"/>
      <c r="D74" s="160" t="s">
        <v>1187</v>
      </c>
      <c r="E74" s="161"/>
      <c r="F74" s="161"/>
      <c r="G74" s="161"/>
      <c r="H74" s="161"/>
      <c r="I74" s="162"/>
      <c r="J74" s="163">
        <f>J305</f>
        <v>0</v>
      </c>
      <c r="K74" s="98"/>
      <c r="L74" s="164"/>
    </row>
    <row r="75" spans="1:31" s="10" customFormat="1" ht="19.899999999999999" customHeight="1">
      <c r="B75" s="159"/>
      <c r="C75" s="98"/>
      <c r="D75" s="160" t="s">
        <v>1188</v>
      </c>
      <c r="E75" s="161"/>
      <c r="F75" s="161"/>
      <c r="G75" s="161"/>
      <c r="H75" s="161"/>
      <c r="I75" s="162"/>
      <c r="J75" s="163">
        <f>J327</f>
        <v>0</v>
      </c>
      <c r="K75" s="98"/>
      <c r="L75" s="164"/>
    </row>
    <row r="76" spans="1:31" s="10" customFormat="1" ht="19.899999999999999" customHeight="1">
      <c r="B76" s="159"/>
      <c r="C76" s="98"/>
      <c r="D76" s="160" t="s">
        <v>1067</v>
      </c>
      <c r="E76" s="161"/>
      <c r="F76" s="161"/>
      <c r="G76" s="161"/>
      <c r="H76" s="161"/>
      <c r="I76" s="162"/>
      <c r="J76" s="163">
        <f>J339</f>
        <v>0</v>
      </c>
      <c r="K76" s="98"/>
      <c r="L76" s="164"/>
    </row>
    <row r="77" spans="1:31" s="9" customFormat="1" ht="24.95" customHeight="1">
      <c r="B77" s="152"/>
      <c r="C77" s="153"/>
      <c r="D77" s="154" t="s">
        <v>1189</v>
      </c>
      <c r="E77" s="155"/>
      <c r="F77" s="155"/>
      <c r="G77" s="155"/>
      <c r="H77" s="155"/>
      <c r="I77" s="156"/>
      <c r="J77" s="157">
        <f>J341</f>
        <v>0</v>
      </c>
      <c r="K77" s="153"/>
      <c r="L77" s="158"/>
    </row>
    <row r="78" spans="1:31" s="2" customFormat="1" ht="21.75" customHeight="1">
      <c r="A78" s="35"/>
      <c r="B78" s="36"/>
      <c r="C78" s="37"/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48"/>
      <c r="C79" s="49"/>
      <c r="D79" s="49"/>
      <c r="E79" s="49"/>
      <c r="F79" s="49"/>
      <c r="G79" s="49"/>
      <c r="H79" s="49"/>
      <c r="I79" s="143"/>
      <c r="J79" s="49"/>
      <c r="K79" s="49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3" spans="1:31" s="2" customFormat="1" ht="6.95" customHeight="1">
      <c r="A83" s="35"/>
      <c r="B83" s="50"/>
      <c r="C83" s="51"/>
      <c r="D83" s="51"/>
      <c r="E83" s="51"/>
      <c r="F83" s="51"/>
      <c r="G83" s="51"/>
      <c r="H83" s="51"/>
      <c r="I83" s="146"/>
      <c r="J83" s="51"/>
      <c r="K83" s="51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24.95" customHeight="1">
      <c r="A84" s="35"/>
      <c r="B84" s="36"/>
      <c r="C84" s="24" t="s">
        <v>138</v>
      </c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12" customHeight="1">
      <c r="A86" s="35"/>
      <c r="B86" s="36"/>
      <c r="C86" s="30" t="s">
        <v>16</v>
      </c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16.5" customHeight="1">
      <c r="A87" s="35"/>
      <c r="B87" s="36"/>
      <c r="C87" s="37"/>
      <c r="D87" s="37"/>
      <c r="E87" s="390" t="str">
        <f>E7</f>
        <v>Šumperk ON - oprava VB</v>
      </c>
      <c r="F87" s="391"/>
      <c r="G87" s="391"/>
      <c r="H87" s="391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1" customFormat="1" ht="12" customHeight="1">
      <c r="B88" s="22"/>
      <c r="C88" s="30" t="s">
        <v>108</v>
      </c>
      <c r="D88" s="23"/>
      <c r="E88" s="23"/>
      <c r="F88" s="23"/>
      <c r="G88" s="23"/>
      <c r="H88" s="23"/>
      <c r="I88" s="109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90" t="s">
        <v>986</v>
      </c>
      <c r="F89" s="392"/>
      <c r="G89" s="392"/>
      <c r="H89" s="392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987</v>
      </c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44" t="str">
        <f>E11</f>
        <v>03 - Zdravotně technické instalace</v>
      </c>
      <c r="F91" s="392"/>
      <c r="G91" s="392"/>
      <c r="H91" s="392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16"/>
      <c r="J92" s="37"/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21</v>
      </c>
      <c r="D93" s="37"/>
      <c r="E93" s="37"/>
      <c r="F93" s="28" t="str">
        <f>F14</f>
        <v xml:space="preserve"> </v>
      </c>
      <c r="G93" s="37"/>
      <c r="H93" s="37"/>
      <c r="I93" s="118" t="s">
        <v>23</v>
      </c>
      <c r="J93" s="60">
        <f>IF(J14="","",J14)</f>
        <v>0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116"/>
      <c r="J94" s="37"/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E17</f>
        <v xml:space="preserve"> </v>
      </c>
      <c r="G95" s="37"/>
      <c r="H95" s="37"/>
      <c r="I95" s="118" t="s">
        <v>29</v>
      </c>
      <c r="J95" s="33" t="str">
        <f>E23</f>
        <v xml:space="preserve"> </v>
      </c>
      <c r="K95" s="37"/>
      <c r="L95" s="11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27</v>
      </c>
      <c r="D96" s="37"/>
      <c r="E96" s="37"/>
      <c r="F96" s="28" t="str">
        <f>IF(E20="","",E20)</f>
        <v>Vyplň údaj</v>
      </c>
      <c r="G96" s="37"/>
      <c r="H96" s="37"/>
      <c r="I96" s="118" t="s">
        <v>31</v>
      </c>
      <c r="J96" s="33" t="str">
        <f>E26</f>
        <v xml:space="preserve"> </v>
      </c>
      <c r="K96" s="37"/>
      <c r="L96" s="11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16"/>
      <c r="J97" s="37"/>
      <c r="K97" s="37"/>
      <c r="L97" s="11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11" customFormat="1" ht="29.25" customHeight="1">
      <c r="A98" s="165"/>
      <c r="B98" s="166"/>
      <c r="C98" s="167" t="s">
        <v>139</v>
      </c>
      <c r="D98" s="168" t="s">
        <v>53</v>
      </c>
      <c r="E98" s="168" t="s">
        <v>49</v>
      </c>
      <c r="F98" s="168" t="s">
        <v>50</v>
      </c>
      <c r="G98" s="168" t="s">
        <v>140</v>
      </c>
      <c r="H98" s="168" t="s">
        <v>141</v>
      </c>
      <c r="I98" s="169" t="s">
        <v>142</v>
      </c>
      <c r="J98" s="168" t="s">
        <v>112</v>
      </c>
      <c r="K98" s="170" t="s">
        <v>143</v>
      </c>
      <c r="L98" s="171"/>
      <c r="M98" s="69" t="s">
        <v>19</v>
      </c>
      <c r="N98" s="70" t="s">
        <v>38</v>
      </c>
      <c r="O98" s="70" t="s">
        <v>144</v>
      </c>
      <c r="P98" s="70" t="s">
        <v>145</v>
      </c>
      <c r="Q98" s="70" t="s">
        <v>146</v>
      </c>
      <c r="R98" s="70" t="s">
        <v>147</v>
      </c>
      <c r="S98" s="70" t="s">
        <v>148</v>
      </c>
      <c r="T98" s="71" t="s">
        <v>149</v>
      </c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</row>
    <row r="99" spans="1:65" s="2" customFormat="1" ht="22.9" customHeight="1">
      <c r="A99" s="35"/>
      <c r="B99" s="36"/>
      <c r="C99" s="76" t="s">
        <v>150</v>
      </c>
      <c r="D99" s="37"/>
      <c r="E99" s="37"/>
      <c r="F99" s="37"/>
      <c r="G99" s="37"/>
      <c r="H99" s="37"/>
      <c r="I99" s="116"/>
      <c r="J99" s="172">
        <f>BK99</f>
        <v>0</v>
      </c>
      <c r="K99" s="37"/>
      <c r="L99" s="40"/>
      <c r="M99" s="72"/>
      <c r="N99" s="173"/>
      <c r="O99" s="73"/>
      <c r="P99" s="174">
        <f>P100+P104+P341</f>
        <v>0</v>
      </c>
      <c r="Q99" s="73"/>
      <c r="R99" s="174">
        <f>R100+R104+R341</f>
        <v>2.5970900000000006</v>
      </c>
      <c r="S99" s="73"/>
      <c r="T99" s="175">
        <f>T100+T104+T341</f>
        <v>6.5970499999999994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67</v>
      </c>
      <c r="AU99" s="18" t="s">
        <v>113</v>
      </c>
      <c r="BK99" s="176">
        <f>BK100+BK104+BK341</f>
        <v>0</v>
      </c>
    </row>
    <row r="100" spans="1:65" s="12" customFormat="1" ht="25.9" customHeight="1">
      <c r="B100" s="177"/>
      <c r="C100" s="178"/>
      <c r="D100" s="179" t="s">
        <v>67</v>
      </c>
      <c r="E100" s="180" t="s">
        <v>151</v>
      </c>
      <c r="F100" s="180" t="s">
        <v>151</v>
      </c>
      <c r="G100" s="178"/>
      <c r="H100" s="178"/>
      <c r="I100" s="181"/>
      <c r="J100" s="182">
        <f>BK100</f>
        <v>0</v>
      </c>
      <c r="K100" s="178"/>
      <c r="L100" s="183"/>
      <c r="M100" s="184"/>
      <c r="N100" s="185"/>
      <c r="O100" s="185"/>
      <c r="P100" s="186">
        <f>P101</f>
        <v>0</v>
      </c>
      <c r="Q100" s="185"/>
      <c r="R100" s="186">
        <f>R101</f>
        <v>0</v>
      </c>
      <c r="S100" s="185"/>
      <c r="T100" s="187">
        <f>T101</f>
        <v>0</v>
      </c>
      <c r="AR100" s="188" t="s">
        <v>76</v>
      </c>
      <c r="AT100" s="189" t="s">
        <v>67</v>
      </c>
      <c r="AU100" s="189" t="s">
        <v>68</v>
      </c>
      <c r="AY100" s="188" t="s">
        <v>153</v>
      </c>
      <c r="BK100" s="190">
        <f>BK101</f>
        <v>0</v>
      </c>
    </row>
    <row r="101" spans="1:65" s="12" customFormat="1" ht="22.9" customHeight="1">
      <c r="B101" s="177"/>
      <c r="C101" s="178"/>
      <c r="D101" s="179" t="s">
        <v>67</v>
      </c>
      <c r="E101" s="191" t="s">
        <v>1190</v>
      </c>
      <c r="F101" s="191" t="s">
        <v>1191</v>
      </c>
      <c r="G101" s="178"/>
      <c r="H101" s="178"/>
      <c r="I101" s="181"/>
      <c r="J101" s="192">
        <f>BK101</f>
        <v>0</v>
      </c>
      <c r="K101" s="178"/>
      <c r="L101" s="183"/>
      <c r="M101" s="184"/>
      <c r="N101" s="185"/>
      <c r="O101" s="185"/>
      <c r="P101" s="186">
        <f>SUM(P102:P103)</f>
        <v>0</v>
      </c>
      <c r="Q101" s="185"/>
      <c r="R101" s="186">
        <f>SUM(R102:R103)</f>
        <v>0</v>
      </c>
      <c r="S101" s="185"/>
      <c r="T101" s="187">
        <f>SUM(T102:T103)</f>
        <v>0</v>
      </c>
      <c r="AR101" s="188" t="s">
        <v>76</v>
      </c>
      <c r="AT101" s="189" t="s">
        <v>67</v>
      </c>
      <c r="AU101" s="189" t="s">
        <v>76</v>
      </c>
      <c r="AY101" s="188" t="s">
        <v>153</v>
      </c>
      <c r="BK101" s="190">
        <f>SUM(BK102:BK103)</f>
        <v>0</v>
      </c>
    </row>
    <row r="102" spans="1:65" s="2" customFormat="1" ht="21.75" customHeight="1">
      <c r="A102" s="35"/>
      <c r="B102" s="36"/>
      <c r="C102" s="193" t="s">
        <v>76</v>
      </c>
      <c r="D102" s="193" t="s">
        <v>155</v>
      </c>
      <c r="E102" s="194" t="s">
        <v>1192</v>
      </c>
      <c r="F102" s="195" t="s">
        <v>1193</v>
      </c>
      <c r="G102" s="196" t="s">
        <v>1089</v>
      </c>
      <c r="H102" s="197">
        <v>1</v>
      </c>
      <c r="I102" s="198"/>
      <c r="J102" s="199">
        <f>ROUND(I102*H102,2)</f>
        <v>0</v>
      </c>
      <c r="K102" s="195" t="s">
        <v>19</v>
      </c>
      <c r="L102" s="40"/>
      <c r="M102" s="200" t="s">
        <v>19</v>
      </c>
      <c r="N102" s="201" t="s">
        <v>39</v>
      </c>
      <c r="O102" s="65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160</v>
      </c>
      <c r="AT102" s="204" t="s">
        <v>155</v>
      </c>
      <c r="AU102" s="204" t="s">
        <v>78</v>
      </c>
      <c r="AY102" s="18" t="s">
        <v>153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76</v>
      </c>
      <c r="BK102" s="205">
        <f>ROUND(I102*H102,2)</f>
        <v>0</v>
      </c>
      <c r="BL102" s="18" t="s">
        <v>160</v>
      </c>
      <c r="BM102" s="204" t="s">
        <v>1194</v>
      </c>
    </row>
    <row r="103" spans="1:65" s="2" customFormat="1" ht="16.5" customHeight="1">
      <c r="A103" s="35"/>
      <c r="B103" s="36"/>
      <c r="C103" s="193" t="s">
        <v>78</v>
      </c>
      <c r="D103" s="193" t="s">
        <v>155</v>
      </c>
      <c r="E103" s="194" t="s">
        <v>1195</v>
      </c>
      <c r="F103" s="195" t="s">
        <v>1196</v>
      </c>
      <c r="G103" s="196" t="s">
        <v>1089</v>
      </c>
      <c r="H103" s="197">
        <v>1</v>
      </c>
      <c r="I103" s="198"/>
      <c r="J103" s="199">
        <f>ROUND(I103*H103,2)</f>
        <v>0</v>
      </c>
      <c r="K103" s="195" t="s">
        <v>19</v>
      </c>
      <c r="L103" s="40"/>
      <c r="M103" s="200" t="s">
        <v>19</v>
      </c>
      <c r="N103" s="201" t="s">
        <v>39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160</v>
      </c>
      <c r="AT103" s="204" t="s">
        <v>155</v>
      </c>
      <c r="AU103" s="204" t="s">
        <v>78</v>
      </c>
      <c r="AY103" s="18" t="s">
        <v>153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76</v>
      </c>
      <c r="BK103" s="205">
        <f>ROUND(I103*H103,2)</f>
        <v>0</v>
      </c>
      <c r="BL103" s="18" t="s">
        <v>160</v>
      </c>
      <c r="BM103" s="204" t="s">
        <v>1197</v>
      </c>
    </row>
    <row r="104" spans="1:65" s="12" customFormat="1" ht="25.9" customHeight="1">
      <c r="B104" s="177"/>
      <c r="C104" s="178"/>
      <c r="D104" s="179" t="s">
        <v>67</v>
      </c>
      <c r="E104" s="180" t="s">
        <v>458</v>
      </c>
      <c r="F104" s="180" t="s">
        <v>458</v>
      </c>
      <c r="G104" s="178"/>
      <c r="H104" s="178"/>
      <c r="I104" s="181"/>
      <c r="J104" s="182">
        <f>BK104</f>
        <v>0</v>
      </c>
      <c r="K104" s="178"/>
      <c r="L104" s="183"/>
      <c r="M104" s="184"/>
      <c r="N104" s="185"/>
      <c r="O104" s="185"/>
      <c r="P104" s="186">
        <f>P105+P107+P126+P205+P227+P232+P268+P305+P327+P339</f>
        <v>0</v>
      </c>
      <c r="Q104" s="185"/>
      <c r="R104" s="186">
        <f>R105+R107+R126+R205+R227+R232+R268+R305+R327+R339</f>
        <v>2.5970900000000006</v>
      </c>
      <c r="S104" s="185"/>
      <c r="T104" s="187">
        <f>T105+T107+T126+T205+T227+T232+T268+T305+T327+T339</f>
        <v>6.5970499999999994</v>
      </c>
      <c r="AR104" s="188" t="s">
        <v>78</v>
      </c>
      <c r="AT104" s="189" t="s">
        <v>67</v>
      </c>
      <c r="AU104" s="189" t="s">
        <v>68</v>
      </c>
      <c r="AY104" s="188" t="s">
        <v>153</v>
      </c>
      <c r="BK104" s="190">
        <f>BK105+BK107+BK126+BK205+BK227+BK232+BK268+BK305+BK327+BK339</f>
        <v>0</v>
      </c>
    </row>
    <row r="105" spans="1:65" s="12" customFormat="1" ht="22.9" customHeight="1">
      <c r="B105" s="177"/>
      <c r="C105" s="178"/>
      <c r="D105" s="179" t="s">
        <v>67</v>
      </c>
      <c r="E105" s="191" t="s">
        <v>1198</v>
      </c>
      <c r="F105" s="191" t="s">
        <v>1199</v>
      </c>
      <c r="G105" s="178"/>
      <c r="H105" s="178"/>
      <c r="I105" s="181"/>
      <c r="J105" s="192">
        <f>BK105</f>
        <v>0</v>
      </c>
      <c r="K105" s="178"/>
      <c r="L105" s="183"/>
      <c r="M105" s="184"/>
      <c r="N105" s="185"/>
      <c r="O105" s="185"/>
      <c r="P105" s="186">
        <f>P106</f>
        <v>0</v>
      </c>
      <c r="Q105" s="185"/>
      <c r="R105" s="186">
        <f>R106</f>
        <v>0</v>
      </c>
      <c r="S105" s="185"/>
      <c r="T105" s="187">
        <f>T106</f>
        <v>0</v>
      </c>
      <c r="AR105" s="188" t="s">
        <v>76</v>
      </c>
      <c r="AT105" s="189" t="s">
        <v>67</v>
      </c>
      <c r="AU105" s="189" t="s">
        <v>76</v>
      </c>
      <c r="AY105" s="188" t="s">
        <v>153</v>
      </c>
      <c r="BK105" s="190">
        <f>BK106</f>
        <v>0</v>
      </c>
    </row>
    <row r="106" spans="1:65" s="2" customFormat="1" ht="16.5" customHeight="1">
      <c r="A106" s="35"/>
      <c r="B106" s="36"/>
      <c r="C106" s="193" t="s">
        <v>175</v>
      </c>
      <c r="D106" s="193" t="s">
        <v>155</v>
      </c>
      <c r="E106" s="194" t="s">
        <v>1200</v>
      </c>
      <c r="F106" s="195" t="s">
        <v>1201</v>
      </c>
      <c r="G106" s="196" t="s">
        <v>196</v>
      </c>
      <c r="H106" s="197">
        <v>11</v>
      </c>
      <c r="I106" s="198"/>
      <c r="J106" s="199">
        <f>ROUND(I106*H106,2)</f>
        <v>0</v>
      </c>
      <c r="K106" s="195" t="s">
        <v>19</v>
      </c>
      <c r="L106" s="40"/>
      <c r="M106" s="200" t="s">
        <v>19</v>
      </c>
      <c r="N106" s="201" t="s">
        <v>39</v>
      </c>
      <c r="O106" s="65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160</v>
      </c>
      <c r="AT106" s="204" t="s">
        <v>155</v>
      </c>
      <c r="AU106" s="204" t="s">
        <v>78</v>
      </c>
      <c r="AY106" s="18" t="s">
        <v>153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8" t="s">
        <v>76</v>
      </c>
      <c r="BK106" s="205">
        <f>ROUND(I106*H106,2)</f>
        <v>0</v>
      </c>
      <c r="BL106" s="18" t="s">
        <v>160</v>
      </c>
      <c r="BM106" s="204" t="s">
        <v>1202</v>
      </c>
    </row>
    <row r="107" spans="1:65" s="12" customFormat="1" ht="22.9" customHeight="1">
      <c r="B107" s="177"/>
      <c r="C107" s="178"/>
      <c r="D107" s="179" t="s">
        <v>67</v>
      </c>
      <c r="E107" s="191" t="s">
        <v>1203</v>
      </c>
      <c r="F107" s="191" t="s">
        <v>1204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f>SUM(P108:P125)</f>
        <v>0</v>
      </c>
      <c r="Q107" s="185"/>
      <c r="R107" s="186">
        <f>SUM(R108:R125)</f>
        <v>0.21901000000000001</v>
      </c>
      <c r="S107" s="185"/>
      <c r="T107" s="187">
        <f>SUM(T108:T125)</f>
        <v>0</v>
      </c>
      <c r="AR107" s="188" t="s">
        <v>78</v>
      </c>
      <c r="AT107" s="189" t="s">
        <v>67</v>
      </c>
      <c r="AU107" s="189" t="s">
        <v>76</v>
      </c>
      <c r="AY107" s="188" t="s">
        <v>153</v>
      </c>
      <c r="BK107" s="190">
        <f>SUM(BK108:BK125)</f>
        <v>0</v>
      </c>
    </row>
    <row r="108" spans="1:65" s="2" customFormat="1" ht="21.75" customHeight="1">
      <c r="A108" s="35"/>
      <c r="B108" s="36"/>
      <c r="C108" s="193" t="s">
        <v>160</v>
      </c>
      <c r="D108" s="193" t="s">
        <v>155</v>
      </c>
      <c r="E108" s="194" t="s">
        <v>1205</v>
      </c>
      <c r="F108" s="195" t="s">
        <v>1206</v>
      </c>
      <c r="G108" s="196" t="s">
        <v>196</v>
      </c>
      <c r="H108" s="197">
        <v>7</v>
      </c>
      <c r="I108" s="198"/>
      <c r="J108" s="199">
        <f t="shared" ref="J108:J125" si="0">ROUND(I108*H108,2)</f>
        <v>0</v>
      </c>
      <c r="K108" s="195" t="s">
        <v>159</v>
      </c>
      <c r="L108" s="40"/>
      <c r="M108" s="200" t="s">
        <v>19</v>
      </c>
      <c r="N108" s="201" t="s">
        <v>39</v>
      </c>
      <c r="O108" s="65"/>
      <c r="P108" s="202">
        <f t="shared" ref="P108:P125" si="1">O108*H108</f>
        <v>0</v>
      </c>
      <c r="Q108" s="202">
        <v>1.6320000000000001E-2</v>
      </c>
      <c r="R108" s="202">
        <f t="shared" ref="R108:R125" si="2">Q108*H108</f>
        <v>0.11424000000000001</v>
      </c>
      <c r="S108" s="202">
        <v>0</v>
      </c>
      <c r="T108" s="203">
        <f t="shared" ref="T108:T125" si="3"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256</v>
      </c>
      <c r="AT108" s="204" t="s">
        <v>155</v>
      </c>
      <c r="AU108" s="204" t="s">
        <v>78</v>
      </c>
      <c r="AY108" s="18" t="s">
        <v>153</v>
      </c>
      <c r="BE108" s="205">
        <f t="shared" ref="BE108:BE125" si="4">IF(N108="základní",J108,0)</f>
        <v>0</v>
      </c>
      <c r="BF108" s="205">
        <f t="shared" ref="BF108:BF125" si="5">IF(N108="snížená",J108,0)</f>
        <v>0</v>
      </c>
      <c r="BG108" s="205">
        <f t="shared" ref="BG108:BG125" si="6">IF(N108="zákl. přenesená",J108,0)</f>
        <v>0</v>
      </c>
      <c r="BH108" s="205">
        <f t="shared" ref="BH108:BH125" si="7">IF(N108="sníž. přenesená",J108,0)</f>
        <v>0</v>
      </c>
      <c r="BI108" s="205">
        <f t="shared" ref="BI108:BI125" si="8">IF(N108="nulová",J108,0)</f>
        <v>0</v>
      </c>
      <c r="BJ108" s="18" t="s">
        <v>76</v>
      </c>
      <c r="BK108" s="205">
        <f t="shared" ref="BK108:BK125" si="9">ROUND(I108*H108,2)</f>
        <v>0</v>
      </c>
      <c r="BL108" s="18" t="s">
        <v>256</v>
      </c>
      <c r="BM108" s="204" t="s">
        <v>1207</v>
      </c>
    </row>
    <row r="109" spans="1:65" s="2" customFormat="1" ht="21.75" customHeight="1">
      <c r="A109" s="35"/>
      <c r="B109" s="36"/>
      <c r="C109" s="193" t="s">
        <v>186</v>
      </c>
      <c r="D109" s="193" t="s">
        <v>155</v>
      </c>
      <c r="E109" s="194" t="s">
        <v>1208</v>
      </c>
      <c r="F109" s="195" t="s">
        <v>1209</v>
      </c>
      <c r="G109" s="196" t="s">
        <v>196</v>
      </c>
      <c r="H109" s="197">
        <v>34</v>
      </c>
      <c r="I109" s="198"/>
      <c r="J109" s="199">
        <f t="shared" si="0"/>
        <v>0</v>
      </c>
      <c r="K109" s="195" t="s">
        <v>159</v>
      </c>
      <c r="L109" s="40"/>
      <c r="M109" s="200" t="s">
        <v>19</v>
      </c>
      <c r="N109" s="201" t="s">
        <v>39</v>
      </c>
      <c r="O109" s="65"/>
      <c r="P109" s="202">
        <f t="shared" si="1"/>
        <v>0</v>
      </c>
      <c r="Q109" s="202">
        <v>4.2000000000000002E-4</v>
      </c>
      <c r="R109" s="202">
        <f t="shared" si="2"/>
        <v>1.4280000000000001E-2</v>
      </c>
      <c r="S109" s="202">
        <v>0</v>
      </c>
      <c r="T109" s="203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256</v>
      </c>
      <c r="AT109" s="204" t="s">
        <v>155</v>
      </c>
      <c r="AU109" s="204" t="s">
        <v>78</v>
      </c>
      <c r="AY109" s="18" t="s">
        <v>153</v>
      </c>
      <c r="BE109" s="205">
        <f t="shared" si="4"/>
        <v>0</v>
      </c>
      <c r="BF109" s="205">
        <f t="shared" si="5"/>
        <v>0</v>
      </c>
      <c r="BG109" s="205">
        <f t="shared" si="6"/>
        <v>0</v>
      </c>
      <c r="BH109" s="205">
        <f t="shared" si="7"/>
        <v>0</v>
      </c>
      <c r="BI109" s="205">
        <f t="shared" si="8"/>
        <v>0</v>
      </c>
      <c r="BJ109" s="18" t="s">
        <v>76</v>
      </c>
      <c r="BK109" s="205">
        <f t="shared" si="9"/>
        <v>0</v>
      </c>
      <c r="BL109" s="18" t="s">
        <v>256</v>
      </c>
      <c r="BM109" s="204" t="s">
        <v>1210</v>
      </c>
    </row>
    <row r="110" spans="1:65" s="2" customFormat="1" ht="21.75" customHeight="1">
      <c r="A110" s="35"/>
      <c r="B110" s="36"/>
      <c r="C110" s="193" t="s">
        <v>193</v>
      </c>
      <c r="D110" s="193" t="s">
        <v>155</v>
      </c>
      <c r="E110" s="194" t="s">
        <v>1211</v>
      </c>
      <c r="F110" s="195" t="s">
        <v>1212</v>
      </c>
      <c r="G110" s="196" t="s">
        <v>196</v>
      </c>
      <c r="H110" s="197">
        <v>34</v>
      </c>
      <c r="I110" s="198"/>
      <c r="J110" s="199">
        <f t="shared" si="0"/>
        <v>0</v>
      </c>
      <c r="K110" s="195" t="s">
        <v>159</v>
      </c>
      <c r="L110" s="40"/>
      <c r="M110" s="200" t="s">
        <v>19</v>
      </c>
      <c r="N110" s="201" t="s">
        <v>39</v>
      </c>
      <c r="O110" s="65"/>
      <c r="P110" s="202">
        <f t="shared" si="1"/>
        <v>0</v>
      </c>
      <c r="Q110" s="202">
        <v>2.7E-4</v>
      </c>
      <c r="R110" s="202">
        <f t="shared" si="2"/>
        <v>9.1800000000000007E-3</v>
      </c>
      <c r="S110" s="202">
        <v>0</v>
      </c>
      <c r="T110" s="203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256</v>
      </c>
      <c r="AT110" s="204" t="s">
        <v>155</v>
      </c>
      <c r="AU110" s="204" t="s">
        <v>78</v>
      </c>
      <c r="AY110" s="18" t="s">
        <v>153</v>
      </c>
      <c r="BE110" s="205">
        <f t="shared" si="4"/>
        <v>0</v>
      </c>
      <c r="BF110" s="205">
        <f t="shared" si="5"/>
        <v>0</v>
      </c>
      <c r="BG110" s="205">
        <f t="shared" si="6"/>
        <v>0</v>
      </c>
      <c r="BH110" s="205">
        <f t="shared" si="7"/>
        <v>0</v>
      </c>
      <c r="BI110" s="205">
        <f t="shared" si="8"/>
        <v>0</v>
      </c>
      <c r="BJ110" s="18" t="s">
        <v>76</v>
      </c>
      <c r="BK110" s="205">
        <f t="shared" si="9"/>
        <v>0</v>
      </c>
      <c r="BL110" s="18" t="s">
        <v>256</v>
      </c>
      <c r="BM110" s="204" t="s">
        <v>1213</v>
      </c>
    </row>
    <row r="111" spans="1:65" s="2" customFormat="1" ht="16.5" customHeight="1">
      <c r="A111" s="35"/>
      <c r="B111" s="36"/>
      <c r="C111" s="193" t="s">
        <v>201</v>
      </c>
      <c r="D111" s="193" t="s">
        <v>155</v>
      </c>
      <c r="E111" s="194" t="s">
        <v>1214</v>
      </c>
      <c r="F111" s="195" t="s">
        <v>1215</v>
      </c>
      <c r="G111" s="196" t="s">
        <v>308</v>
      </c>
      <c r="H111" s="197">
        <v>38</v>
      </c>
      <c r="I111" s="198"/>
      <c r="J111" s="199">
        <f t="shared" si="0"/>
        <v>0</v>
      </c>
      <c r="K111" s="195" t="s">
        <v>159</v>
      </c>
      <c r="L111" s="40"/>
      <c r="M111" s="200" t="s">
        <v>19</v>
      </c>
      <c r="N111" s="201" t="s">
        <v>39</v>
      </c>
      <c r="O111" s="65"/>
      <c r="P111" s="202">
        <f t="shared" si="1"/>
        <v>0</v>
      </c>
      <c r="Q111" s="202">
        <v>4.0999999999999999E-4</v>
      </c>
      <c r="R111" s="202">
        <f t="shared" si="2"/>
        <v>1.558E-2</v>
      </c>
      <c r="S111" s="202">
        <v>0</v>
      </c>
      <c r="T111" s="203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256</v>
      </c>
      <c r="AT111" s="204" t="s">
        <v>155</v>
      </c>
      <c r="AU111" s="204" t="s">
        <v>78</v>
      </c>
      <c r="AY111" s="18" t="s">
        <v>153</v>
      </c>
      <c r="BE111" s="205">
        <f t="shared" si="4"/>
        <v>0</v>
      </c>
      <c r="BF111" s="205">
        <f t="shared" si="5"/>
        <v>0</v>
      </c>
      <c r="BG111" s="205">
        <f t="shared" si="6"/>
        <v>0</v>
      </c>
      <c r="BH111" s="205">
        <f t="shared" si="7"/>
        <v>0</v>
      </c>
      <c r="BI111" s="205">
        <f t="shared" si="8"/>
        <v>0</v>
      </c>
      <c r="BJ111" s="18" t="s">
        <v>76</v>
      </c>
      <c r="BK111" s="205">
        <f t="shared" si="9"/>
        <v>0</v>
      </c>
      <c r="BL111" s="18" t="s">
        <v>256</v>
      </c>
      <c r="BM111" s="204" t="s">
        <v>1216</v>
      </c>
    </row>
    <row r="112" spans="1:65" s="2" customFormat="1" ht="16.5" customHeight="1">
      <c r="A112" s="35"/>
      <c r="B112" s="36"/>
      <c r="C112" s="193" t="s">
        <v>207</v>
      </c>
      <c r="D112" s="193" t="s">
        <v>155</v>
      </c>
      <c r="E112" s="194" t="s">
        <v>1217</v>
      </c>
      <c r="F112" s="195" t="s">
        <v>1218</v>
      </c>
      <c r="G112" s="196" t="s">
        <v>308</v>
      </c>
      <c r="H112" s="197">
        <v>12</v>
      </c>
      <c r="I112" s="198"/>
      <c r="J112" s="199">
        <f t="shared" si="0"/>
        <v>0</v>
      </c>
      <c r="K112" s="195" t="s">
        <v>159</v>
      </c>
      <c r="L112" s="40"/>
      <c r="M112" s="200" t="s">
        <v>19</v>
      </c>
      <c r="N112" s="201" t="s">
        <v>39</v>
      </c>
      <c r="O112" s="65"/>
      <c r="P112" s="202">
        <f t="shared" si="1"/>
        <v>0</v>
      </c>
      <c r="Q112" s="202">
        <v>4.8000000000000001E-4</v>
      </c>
      <c r="R112" s="202">
        <f t="shared" si="2"/>
        <v>5.7600000000000004E-3</v>
      </c>
      <c r="S112" s="202">
        <v>0</v>
      </c>
      <c r="T112" s="203">
        <f t="shared" si="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256</v>
      </c>
      <c r="AT112" s="204" t="s">
        <v>155</v>
      </c>
      <c r="AU112" s="204" t="s">
        <v>78</v>
      </c>
      <c r="AY112" s="18" t="s">
        <v>153</v>
      </c>
      <c r="BE112" s="205">
        <f t="shared" si="4"/>
        <v>0</v>
      </c>
      <c r="BF112" s="205">
        <f t="shared" si="5"/>
        <v>0</v>
      </c>
      <c r="BG112" s="205">
        <f t="shared" si="6"/>
        <v>0</v>
      </c>
      <c r="BH112" s="205">
        <f t="shared" si="7"/>
        <v>0</v>
      </c>
      <c r="BI112" s="205">
        <f t="shared" si="8"/>
        <v>0</v>
      </c>
      <c r="BJ112" s="18" t="s">
        <v>76</v>
      </c>
      <c r="BK112" s="205">
        <f t="shared" si="9"/>
        <v>0</v>
      </c>
      <c r="BL112" s="18" t="s">
        <v>256</v>
      </c>
      <c r="BM112" s="204" t="s">
        <v>1219</v>
      </c>
    </row>
    <row r="113" spans="1:65" s="2" customFormat="1" ht="16.5" customHeight="1">
      <c r="A113" s="35"/>
      <c r="B113" s="36"/>
      <c r="C113" s="193" t="s">
        <v>213</v>
      </c>
      <c r="D113" s="193" t="s">
        <v>155</v>
      </c>
      <c r="E113" s="194" t="s">
        <v>1220</v>
      </c>
      <c r="F113" s="195" t="s">
        <v>1221</v>
      </c>
      <c r="G113" s="196" t="s">
        <v>308</v>
      </c>
      <c r="H113" s="197">
        <v>12</v>
      </c>
      <c r="I113" s="198"/>
      <c r="J113" s="199">
        <f t="shared" si="0"/>
        <v>0</v>
      </c>
      <c r="K113" s="195" t="s">
        <v>159</v>
      </c>
      <c r="L113" s="40"/>
      <c r="M113" s="200" t="s">
        <v>19</v>
      </c>
      <c r="N113" s="201" t="s">
        <v>39</v>
      </c>
      <c r="O113" s="65"/>
      <c r="P113" s="202">
        <f t="shared" si="1"/>
        <v>0</v>
      </c>
      <c r="Q113" s="202">
        <v>7.1000000000000002E-4</v>
      </c>
      <c r="R113" s="202">
        <f t="shared" si="2"/>
        <v>8.5199999999999998E-3</v>
      </c>
      <c r="S113" s="202">
        <v>0</v>
      </c>
      <c r="T113" s="203">
        <f t="shared" si="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256</v>
      </c>
      <c r="AT113" s="204" t="s">
        <v>155</v>
      </c>
      <c r="AU113" s="204" t="s">
        <v>78</v>
      </c>
      <c r="AY113" s="18" t="s">
        <v>153</v>
      </c>
      <c r="BE113" s="205">
        <f t="shared" si="4"/>
        <v>0</v>
      </c>
      <c r="BF113" s="205">
        <f t="shared" si="5"/>
        <v>0</v>
      </c>
      <c r="BG113" s="205">
        <f t="shared" si="6"/>
        <v>0</v>
      </c>
      <c r="BH113" s="205">
        <f t="shared" si="7"/>
        <v>0</v>
      </c>
      <c r="BI113" s="205">
        <f t="shared" si="8"/>
        <v>0</v>
      </c>
      <c r="BJ113" s="18" t="s">
        <v>76</v>
      </c>
      <c r="BK113" s="205">
        <f t="shared" si="9"/>
        <v>0</v>
      </c>
      <c r="BL113" s="18" t="s">
        <v>256</v>
      </c>
      <c r="BM113" s="204" t="s">
        <v>1222</v>
      </c>
    </row>
    <row r="114" spans="1:65" s="2" customFormat="1" ht="16.5" customHeight="1">
      <c r="A114" s="35"/>
      <c r="B114" s="36"/>
      <c r="C114" s="193" t="s">
        <v>211</v>
      </c>
      <c r="D114" s="193" t="s">
        <v>155</v>
      </c>
      <c r="E114" s="194" t="s">
        <v>1223</v>
      </c>
      <c r="F114" s="195" t="s">
        <v>1224</v>
      </c>
      <c r="G114" s="196" t="s">
        <v>308</v>
      </c>
      <c r="H114" s="197">
        <v>14</v>
      </c>
      <c r="I114" s="198"/>
      <c r="J114" s="199">
        <f t="shared" si="0"/>
        <v>0</v>
      </c>
      <c r="K114" s="195" t="s">
        <v>159</v>
      </c>
      <c r="L114" s="40"/>
      <c r="M114" s="200" t="s">
        <v>19</v>
      </c>
      <c r="N114" s="201" t="s">
        <v>39</v>
      </c>
      <c r="O114" s="65"/>
      <c r="P114" s="202">
        <f t="shared" si="1"/>
        <v>0</v>
      </c>
      <c r="Q114" s="202">
        <v>2.2399999999999998E-3</v>
      </c>
      <c r="R114" s="202">
        <f t="shared" si="2"/>
        <v>3.1359999999999999E-2</v>
      </c>
      <c r="S114" s="202">
        <v>0</v>
      </c>
      <c r="T114" s="203">
        <f t="shared" si="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256</v>
      </c>
      <c r="AT114" s="204" t="s">
        <v>155</v>
      </c>
      <c r="AU114" s="204" t="s">
        <v>78</v>
      </c>
      <c r="AY114" s="18" t="s">
        <v>153</v>
      </c>
      <c r="BE114" s="205">
        <f t="shared" si="4"/>
        <v>0</v>
      </c>
      <c r="BF114" s="205">
        <f t="shared" si="5"/>
        <v>0</v>
      </c>
      <c r="BG114" s="205">
        <f t="shared" si="6"/>
        <v>0</v>
      </c>
      <c r="BH114" s="205">
        <f t="shared" si="7"/>
        <v>0</v>
      </c>
      <c r="BI114" s="205">
        <f t="shared" si="8"/>
        <v>0</v>
      </c>
      <c r="BJ114" s="18" t="s">
        <v>76</v>
      </c>
      <c r="BK114" s="205">
        <f t="shared" si="9"/>
        <v>0</v>
      </c>
      <c r="BL114" s="18" t="s">
        <v>256</v>
      </c>
      <c r="BM114" s="204" t="s">
        <v>1225</v>
      </c>
    </row>
    <row r="115" spans="1:65" s="2" customFormat="1" ht="21.75" customHeight="1">
      <c r="A115" s="35"/>
      <c r="B115" s="36"/>
      <c r="C115" s="193" t="s">
        <v>223</v>
      </c>
      <c r="D115" s="193" t="s">
        <v>155</v>
      </c>
      <c r="E115" s="194" t="s">
        <v>1226</v>
      </c>
      <c r="F115" s="195" t="s">
        <v>1227</v>
      </c>
      <c r="G115" s="196" t="s">
        <v>196</v>
      </c>
      <c r="H115" s="197">
        <v>1</v>
      </c>
      <c r="I115" s="198"/>
      <c r="J115" s="199">
        <f t="shared" si="0"/>
        <v>0</v>
      </c>
      <c r="K115" s="195" t="s">
        <v>159</v>
      </c>
      <c r="L115" s="40"/>
      <c r="M115" s="200" t="s">
        <v>19</v>
      </c>
      <c r="N115" s="201" t="s">
        <v>39</v>
      </c>
      <c r="O115" s="65"/>
      <c r="P115" s="202">
        <f t="shared" si="1"/>
        <v>0</v>
      </c>
      <c r="Q115" s="202">
        <v>1.1199999999999999E-3</v>
      </c>
      <c r="R115" s="202">
        <f t="shared" si="2"/>
        <v>1.1199999999999999E-3</v>
      </c>
      <c r="S115" s="202">
        <v>0</v>
      </c>
      <c r="T115" s="203">
        <f t="shared" si="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256</v>
      </c>
      <c r="AT115" s="204" t="s">
        <v>155</v>
      </c>
      <c r="AU115" s="204" t="s">
        <v>78</v>
      </c>
      <c r="AY115" s="18" t="s">
        <v>153</v>
      </c>
      <c r="BE115" s="205">
        <f t="shared" si="4"/>
        <v>0</v>
      </c>
      <c r="BF115" s="205">
        <f t="shared" si="5"/>
        <v>0</v>
      </c>
      <c r="BG115" s="205">
        <f t="shared" si="6"/>
        <v>0</v>
      </c>
      <c r="BH115" s="205">
        <f t="shared" si="7"/>
        <v>0</v>
      </c>
      <c r="BI115" s="205">
        <f t="shared" si="8"/>
        <v>0</v>
      </c>
      <c r="BJ115" s="18" t="s">
        <v>76</v>
      </c>
      <c r="BK115" s="205">
        <f t="shared" si="9"/>
        <v>0</v>
      </c>
      <c r="BL115" s="18" t="s">
        <v>256</v>
      </c>
      <c r="BM115" s="204" t="s">
        <v>1228</v>
      </c>
    </row>
    <row r="116" spans="1:65" s="2" customFormat="1" ht="21.75" customHeight="1">
      <c r="A116" s="35"/>
      <c r="B116" s="36"/>
      <c r="C116" s="193" t="s">
        <v>229</v>
      </c>
      <c r="D116" s="193" t="s">
        <v>155</v>
      </c>
      <c r="E116" s="194" t="s">
        <v>1229</v>
      </c>
      <c r="F116" s="195" t="s">
        <v>1230</v>
      </c>
      <c r="G116" s="196" t="s">
        <v>196</v>
      </c>
      <c r="H116" s="197">
        <v>34</v>
      </c>
      <c r="I116" s="198"/>
      <c r="J116" s="199">
        <f t="shared" si="0"/>
        <v>0</v>
      </c>
      <c r="K116" s="195" t="s">
        <v>159</v>
      </c>
      <c r="L116" s="40"/>
      <c r="M116" s="200" t="s">
        <v>19</v>
      </c>
      <c r="N116" s="201" t="s">
        <v>39</v>
      </c>
      <c r="O116" s="65"/>
      <c r="P116" s="202">
        <f t="shared" si="1"/>
        <v>0</v>
      </c>
      <c r="Q116" s="202">
        <v>5.0000000000000001E-4</v>
      </c>
      <c r="R116" s="202">
        <f t="shared" si="2"/>
        <v>1.7000000000000001E-2</v>
      </c>
      <c r="S116" s="202">
        <v>0</v>
      </c>
      <c r="T116" s="203">
        <f t="shared" si="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256</v>
      </c>
      <c r="AT116" s="204" t="s">
        <v>155</v>
      </c>
      <c r="AU116" s="204" t="s">
        <v>78</v>
      </c>
      <c r="AY116" s="18" t="s">
        <v>153</v>
      </c>
      <c r="BE116" s="205">
        <f t="shared" si="4"/>
        <v>0</v>
      </c>
      <c r="BF116" s="205">
        <f t="shared" si="5"/>
        <v>0</v>
      </c>
      <c r="BG116" s="205">
        <f t="shared" si="6"/>
        <v>0</v>
      </c>
      <c r="BH116" s="205">
        <f t="shared" si="7"/>
        <v>0</v>
      </c>
      <c r="BI116" s="205">
        <f t="shared" si="8"/>
        <v>0</v>
      </c>
      <c r="BJ116" s="18" t="s">
        <v>76</v>
      </c>
      <c r="BK116" s="205">
        <f t="shared" si="9"/>
        <v>0</v>
      </c>
      <c r="BL116" s="18" t="s">
        <v>256</v>
      </c>
      <c r="BM116" s="204" t="s">
        <v>1231</v>
      </c>
    </row>
    <row r="117" spans="1:65" s="2" customFormat="1" ht="21.75" customHeight="1">
      <c r="A117" s="35"/>
      <c r="B117" s="36"/>
      <c r="C117" s="193" t="s">
        <v>235</v>
      </c>
      <c r="D117" s="193" t="s">
        <v>155</v>
      </c>
      <c r="E117" s="194" t="s">
        <v>1232</v>
      </c>
      <c r="F117" s="195" t="s">
        <v>1233</v>
      </c>
      <c r="G117" s="196" t="s">
        <v>308</v>
      </c>
      <c r="H117" s="197">
        <v>76</v>
      </c>
      <c r="I117" s="198"/>
      <c r="J117" s="199">
        <f t="shared" si="0"/>
        <v>0</v>
      </c>
      <c r="K117" s="195" t="s">
        <v>159</v>
      </c>
      <c r="L117" s="40"/>
      <c r="M117" s="200" t="s">
        <v>19</v>
      </c>
      <c r="N117" s="201" t="s">
        <v>39</v>
      </c>
      <c r="O117" s="65"/>
      <c r="P117" s="202">
        <f t="shared" si="1"/>
        <v>0</v>
      </c>
      <c r="Q117" s="202">
        <v>0</v>
      </c>
      <c r="R117" s="202">
        <f t="shared" si="2"/>
        <v>0</v>
      </c>
      <c r="S117" s="202">
        <v>0</v>
      </c>
      <c r="T117" s="203">
        <f t="shared" si="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256</v>
      </c>
      <c r="AT117" s="204" t="s">
        <v>155</v>
      </c>
      <c r="AU117" s="204" t="s">
        <v>78</v>
      </c>
      <c r="AY117" s="18" t="s">
        <v>153</v>
      </c>
      <c r="BE117" s="205">
        <f t="shared" si="4"/>
        <v>0</v>
      </c>
      <c r="BF117" s="205">
        <f t="shared" si="5"/>
        <v>0</v>
      </c>
      <c r="BG117" s="205">
        <f t="shared" si="6"/>
        <v>0</v>
      </c>
      <c r="BH117" s="205">
        <f t="shared" si="7"/>
        <v>0</v>
      </c>
      <c r="BI117" s="205">
        <f t="shared" si="8"/>
        <v>0</v>
      </c>
      <c r="BJ117" s="18" t="s">
        <v>76</v>
      </c>
      <c r="BK117" s="205">
        <f t="shared" si="9"/>
        <v>0</v>
      </c>
      <c r="BL117" s="18" t="s">
        <v>256</v>
      </c>
      <c r="BM117" s="204" t="s">
        <v>1234</v>
      </c>
    </row>
    <row r="118" spans="1:65" s="2" customFormat="1" ht="21.75" customHeight="1">
      <c r="A118" s="35"/>
      <c r="B118" s="36"/>
      <c r="C118" s="193" t="s">
        <v>241</v>
      </c>
      <c r="D118" s="193" t="s">
        <v>155</v>
      </c>
      <c r="E118" s="194" t="s">
        <v>1235</v>
      </c>
      <c r="F118" s="195" t="s">
        <v>1236</v>
      </c>
      <c r="G118" s="196" t="s">
        <v>196</v>
      </c>
      <c r="H118" s="197">
        <v>9</v>
      </c>
      <c r="I118" s="198"/>
      <c r="J118" s="199">
        <f t="shared" si="0"/>
        <v>0</v>
      </c>
      <c r="K118" s="195" t="s">
        <v>159</v>
      </c>
      <c r="L118" s="40"/>
      <c r="M118" s="200" t="s">
        <v>19</v>
      </c>
      <c r="N118" s="201" t="s">
        <v>39</v>
      </c>
      <c r="O118" s="65"/>
      <c r="P118" s="202">
        <f t="shared" si="1"/>
        <v>0</v>
      </c>
      <c r="Q118" s="202">
        <v>0</v>
      </c>
      <c r="R118" s="202">
        <f t="shared" si="2"/>
        <v>0</v>
      </c>
      <c r="S118" s="202">
        <v>0</v>
      </c>
      <c r="T118" s="203">
        <f t="shared" si="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256</v>
      </c>
      <c r="AT118" s="204" t="s">
        <v>155</v>
      </c>
      <c r="AU118" s="204" t="s">
        <v>78</v>
      </c>
      <c r="AY118" s="18" t="s">
        <v>153</v>
      </c>
      <c r="BE118" s="205">
        <f t="shared" si="4"/>
        <v>0</v>
      </c>
      <c r="BF118" s="205">
        <f t="shared" si="5"/>
        <v>0</v>
      </c>
      <c r="BG118" s="205">
        <f t="shared" si="6"/>
        <v>0</v>
      </c>
      <c r="BH118" s="205">
        <f t="shared" si="7"/>
        <v>0</v>
      </c>
      <c r="BI118" s="205">
        <f t="shared" si="8"/>
        <v>0</v>
      </c>
      <c r="BJ118" s="18" t="s">
        <v>76</v>
      </c>
      <c r="BK118" s="205">
        <f t="shared" si="9"/>
        <v>0</v>
      </c>
      <c r="BL118" s="18" t="s">
        <v>256</v>
      </c>
      <c r="BM118" s="204" t="s">
        <v>1237</v>
      </c>
    </row>
    <row r="119" spans="1:65" s="2" customFormat="1" ht="21.75" customHeight="1">
      <c r="A119" s="35"/>
      <c r="B119" s="36"/>
      <c r="C119" s="193" t="s">
        <v>8</v>
      </c>
      <c r="D119" s="193" t="s">
        <v>155</v>
      </c>
      <c r="E119" s="194" t="s">
        <v>1238</v>
      </c>
      <c r="F119" s="195" t="s">
        <v>1239</v>
      </c>
      <c r="G119" s="196" t="s">
        <v>196</v>
      </c>
      <c r="H119" s="197">
        <v>7</v>
      </c>
      <c r="I119" s="198"/>
      <c r="J119" s="199">
        <f t="shared" si="0"/>
        <v>0</v>
      </c>
      <c r="K119" s="195" t="s">
        <v>159</v>
      </c>
      <c r="L119" s="40"/>
      <c r="M119" s="200" t="s">
        <v>19</v>
      </c>
      <c r="N119" s="201" t="s">
        <v>39</v>
      </c>
      <c r="O119" s="65"/>
      <c r="P119" s="202">
        <f t="shared" si="1"/>
        <v>0</v>
      </c>
      <c r="Q119" s="202">
        <v>0</v>
      </c>
      <c r="R119" s="202">
        <f t="shared" si="2"/>
        <v>0</v>
      </c>
      <c r="S119" s="202">
        <v>0</v>
      </c>
      <c r="T119" s="203">
        <f t="shared" si="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256</v>
      </c>
      <c r="AT119" s="204" t="s">
        <v>155</v>
      </c>
      <c r="AU119" s="204" t="s">
        <v>78</v>
      </c>
      <c r="AY119" s="18" t="s">
        <v>153</v>
      </c>
      <c r="BE119" s="205">
        <f t="shared" si="4"/>
        <v>0</v>
      </c>
      <c r="BF119" s="205">
        <f t="shared" si="5"/>
        <v>0</v>
      </c>
      <c r="BG119" s="205">
        <f t="shared" si="6"/>
        <v>0</v>
      </c>
      <c r="BH119" s="205">
        <f t="shared" si="7"/>
        <v>0</v>
      </c>
      <c r="BI119" s="205">
        <f t="shared" si="8"/>
        <v>0</v>
      </c>
      <c r="BJ119" s="18" t="s">
        <v>76</v>
      </c>
      <c r="BK119" s="205">
        <f t="shared" si="9"/>
        <v>0</v>
      </c>
      <c r="BL119" s="18" t="s">
        <v>256</v>
      </c>
      <c r="BM119" s="204" t="s">
        <v>1240</v>
      </c>
    </row>
    <row r="120" spans="1:65" s="2" customFormat="1" ht="16.5" customHeight="1">
      <c r="A120" s="35"/>
      <c r="B120" s="36"/>
      <c r="C120" s="239" t="s">
        <v>256</v>
      </c>
      <c r="D120" s="239" t="s">
        <v>296</v>
      </c>
      <c r="E120" s="240" t="s">
        <v>1241</v>
      </c>
      <c r="F120" s="241" t="s">
        <v>1242</v>
      </c>
      <c r="G120" s="242" t="s">
        <v>196</v>
      </c>
      <c r="H120" s="243">
        <v>3</v>
      </c>
      <c r="I120" s="244"/>
      <c r="J120" s="245">
        <f t="shared" si="0"/>
        <v>0</v>
      </c>
      <c r="K120" s="241" t="s">
        <v>159</v>
      </c>
      <c r="L120" s="246"/>
      <c r="M120" s="247" t="s">
        <v>19</v>
      </c>
      <c r="N120" s="248" t="s">
        <v>39</v>
      </c>
      <c r="O120" s="65"/>
      <c r="P120" s="202">
        <f t="shared" si="1"/>
        <v>0</v>
      </c>
      <c r="Q120" s="202">
        <v>3.3E-4</v>
      </c>
      <c r="R120" s="202">
        <f t="shared" si="2"/>
        <v>9.8999999999999999E-4</v>
      </c>
      <c r="S120" s="202">
        <v>0</v>
      </c>
      <c r="T120" s="203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340</v>
      </c>
      <c r="AT120" s="204" t="s">
        <v>296</v>
      </c>
      <c r="AU120" s="204" t="s">
        <v>78</v>
      </c>
      <c r="AY120" s="18" t="s">
        <v>153</v>
      </c>
      <c r="BE120" s="205">
        <f t="shared" si="4"/>
        <v>0</v>
      </c>
      <c r="BF120" s="205">
        <f t="shared" si="5"/>
        <v>0</v>
      </c>
      <c r="BG120" s="205">
        <f t="shared" si="6"/>
        <v>0</v>
      </c>
      <c r="BH120" s="205">
        <f t="shared" si="7"/>
        <v>0</v>
      </c>
      <c r="BI120" s="205">
        <f t="shared" si="8"/>
        <v>0</v>
      </c>
      <c r="BJ120" s="18" t="s">
        <v>76</v>
      </c>
      <c r="BK120" s="205">
        <f t="shared" si="9"/>
        <v>0</v>
      </c>
      <c r="BL120" s="18" t="s">
        <v>256</v>
      </c>
      <c r="BM120" s="204" t="s">
        <v>1243</v>
      </c>
    </row>
    <row r="121" spans="1:65" s="2" customFormat="1" ht="16.5" customHeight="1">
      <c r="A121" s="35"/>
      <c r="B121" s="36"/>
      <c r="C121" s="239" t="s">
        <v>265</v>
      </c>
      <c r="D121" s="239" t="s">
        <v>296</v>
      </c>
      <c r="E121" s="240" t="s">
        <v>1244</v>
      </c>
      <c r="F121" s="241" t="s">
        <v>1245</v>
      </c>
      <c r="G121" s="242" t="s">
        <v>196</v>
      </c>
      <c r="H121" s="243">
        <v>2</v>
      </c>
      <c r="I121" s="244"/>
      <c r="J121" s="245">
        <f t="shared" si="0"/>
        <v>0</v>
      </c>
      <c r="K121" s="241" t="s">
        <v>159</v>
      </c>
      <c r="L121" s="246"/>
      <c r="M121" s="247" t="s">
        <v>19</v>
      </c>
      <c r="N121" s="248" t="s">
        <v>39</v>
      </c>
      <c r="O121" s="65"/>
      <c r="P121" s="202">
        <f t="shared" si="1"/>
        <v>0</v>
      </c>
      <c r="Q121" s="202">
        <v>1.3999999999999999E-4</v>
      </c>
      <c r="R121" s="202">
        <f t="shared" si="2"/>
        <v>2.7999999999999998E-4</v>
      </c>
      <c r="S121" s="202">
        <v>0</v>
      </c>
      <c r="T121" s="203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340</v>
      </c>
      <c r="AT121" s="204" t="s">
        <v>296</v>
      </c>
      <c r="AU121" s="204" t="s">
        <v>78</v>
      </c>
      <c r="AY121" s="18" t="s">
        <v>153</v>
      </c>
      <c r="BE121" s="205">
        <f t="shared" si="4"/>
        <v>0</v>
      </c>
      <c r="BF121" s="205">
        <f t="shared" si="5"/>
        <v>0</v>
      </c>
      <c r="BG121" s="205">
        <f t="shared" si="6"/>
        <v>0</v>
      </c>
      <c r="BH121" s="205">
        <f t="shared" si="7"/>
        <v>0</v>
      </c>
      <c r="BI121" s="205">
        <f t="shared" si="8"/>
        <v>0</v>
      </c>
      <c r="BJ121" s="18" t="s">
        <v>76</v>
      </c>
      <c r="BK121" s="205">
        <f t="shared" si="9"/>
        <v>0</v>
      </c>
      <c r="BL121" s="18" t="s">
        <v>256</v>
      </c>
      <c r="BM121" s="204" t="s">
        <v>1246</v>
      </c>
    </row>
    <row r="122" spans="1:65" s="2" customFormat="1" ht="16.5" customHeight="1">
      <c r="A122" s="35"/>
      <c r="B122" s="36"/>
      <c r="C122" s="239" t="s">
        <v>271</v>
      </c>
      <c r="D122" s="239" t="s">
        <v>296</v>
      </c>
      <c r="E122" s="240" t="s">
        <v>1247</v>
      </c>
      <c r="F122" s="241" t="s">
        <v>1248</v>
      </c>
      <c r="G122" s="242" t="s">
        <v>196</v>
      </c>
      <c r="H122" s="243">
        <v>5</v>
      </c>
      <c r="I122" s="244"/>
      <c r="J122" s="245">
        <f t="shared" si="0"/>
        <v>0</v>
      </c>
      <c r="K122" s="241" t="s">
        <v>159</v>
      </c>
      <c r="L122" s="246"/>
      <c r="M122" s="247" t="s">
        <v>19</v>
      </c>
      <c r="N122" s="248" t="s">
        <v>39</v>
      </c>
      <c r="O122" s="65"/>
      <c r="P122" s="202">
        <f t="shared" si="1"/>
        <v>0</v>
      </c>
      <c r="Q122" s="202">
        <v>1.3999999999999999E-4</v>
      </c>
      <c r="R122" s="202">
        <f t="shared" si="2"/>
        <v>6.9999999999999988E-4</v>
      </c>
      <c r="S122" s="202">
        <v>0</v>
      </c>
      <c r="T122" s="203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340</v>
      </c>
      <c r="AT122" s="204" t="s">
        <v>296</v>
      </c>
      <c r="AU122" s="204" t="s">
        <v>78</v>
      </c>
      <c r="AY122" s="18" t="s">
        <v>153</v>
      </c>
      <c r="BE122" s="205">
        <f t="shared" si="4"/>
        <v>0</v>
      </c>
      <c r="BF122" s="205">
        <f t="shared" si="5"/>
        <v>0</v>
      </c>
      <c r="BG122" s="205">
        <f t="shared" si="6"/>
        <v>0</v>
      </c>
      <c r="BH122" s="205">
        <f t="shared" si="7"/>
        <v>0</v>
      </c>
      <c r="BI122" s="205">
        <f t="shared" si="8"/>
        <v>0</v>
      </c>
      <c r="BJ122" s="18" t="s">
        <v>76</v>
      </c>
      <c r="BK122" s="205">
        <f t="shared" si="9"/>
        <v>0</v>
      </c>
      <c r="BL122" s="18" t="s">
        <v>256</v>
      </c>
      <c r="BM122" s="204" t="s">
        <v>1249</v>
      </c>
    </row>
    <row r="123" spans="1:65" s="2" customFormat="1" ht="16.5" customHeight="1">
      <c r="A123" s="35"/>
      <c r="B123" s="36"/>
      <c r="C123" s="193" t="s">
        <v>276</v>
      </c>
      <c r="D123" s="193" t="s">
        <v>155</v>
      </c>
      <c r="E123" s="194" t="s">
        <v>1250</v>
      </c>
      <c r="F123" s="195" t="s">
        <v>1251</v>
      </c>
      <c r="G123" s="196" t="s">
        <v>196</v>
      </c>
      <c r="H123" s="197">
        <v>5</v>
      </c>
      <c r="I123" s="198"/>
      <c r="J123" s="199">
        <f t="shared" si="0"/>
        <v>0</v>
      </c>
      <c r="K123" s="195" t="s">
        <v>19</v>
      </c>
      <c r="L123" s="40"/>
      <c r="M123" s="200" t="s">
        <v>19</v>
      </c>
      <c r="N123" s="201" t="s">
        <v>39</v>
      </c>
      <c r="O123" s="65"/>
      <c r="P123" s="202">
        <f t="shared" si="1"/>
        <v>0</v>
      </c>
      <c r="Q123" s="202">
        <v>0</v>
      </c>
      <c r="R123" s="202">
        <f t="shared" si="2"/>
        <v>0</v>
      </c>
      <c r="S123" s="202">
        <v>0</v>
      </c>
      <c r="T123" s="203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256</v>
      </c>
      <c r="AT123" s="204" t="s">
        <v>155</v>
      </c>
      <c r="AU123" s="204" t="s">
        <v>78</v>
      </c>
      <c r="AY123" s="18" t="s">
        <v>153</v>
      </c>
      <c r="BE123" s="205">
        <f t="shared" si="4"/>
        <v>0</v>
      </c>
      <c r="BF123" s="205">
        <f t="shared" si="5"/>
        <v>0</v>
      </c>
      <c r="BG123" s="205">
        <f t="shared" si="6"/>
        <v>0</v>
      </c>
      <c r="BH123" s="205">
        <f t="shared" si="7"/>
        <v>0</v>
      </c>
      <c r="BI123" s="205">
        <f t="shared" si="8"/>
        <v>0</v>
      </c>
      <c r="BJ123" s="18" t="s">
        <v>76</v>
      </c>
      <c r="BK123" s="205">
        <f t="shared" si="9"/>
        <v>0</v>
      </c>
      <c r="BL123" s="18" t="s">
        <v>256</v>
      </c>
      <c r="BM123" s="204" t="s">
        <v>1252</v>
      </c>
    </row>
    <row r="124" spans="1:65" s="2" customFormat="1" ht="16.5" customHeight="1">
      <c r="A124" s="35"/>
      <c r="B124" s="36"/>
      <c r="C124" s="193" t="s">
        <v>281</v>
      </c>
      <c r="D124" s="193" t="s">
        <v>155</v>
      </c>
      <c r="E124" s="194" t="s">
        <v>1253</v>
      </c>
      <c r="F124" s="195" t="s">
        <v>1254</v>
      </c>
      <c r="G124" s="196" t="s">
        <v>196</v>
      </c>
      <c r="H124" s="197">
        <v>5</v>
      </c>
      <c r="I124" s="198"/>
      <c r="J124" s="199">
        <f t="shared" si="0"/>
        <v>0</v>
      </c>
      <c r="K124" s="195" t="s">
        <v>19</v>
      </c>
      <c r="L124" s="40"/>
      <c r="M124" s="200" t="s">
        <v>19</v>
      </c>
      <c r="N124" s="201" t="s">
        <v>39</v>
      </c>
      <c r="O124" s="65"/>
      <c r="P124" s="202">
        <f t="shared" si="1"/>
        <v>0</v>
      </c>
      <c r="Q124" s="202">
        <v>0</v>
      </c>
      <c r="R124" s="202">
        <f t="shared" si="2"/>
        <v>0</v>
      </c>
      <c r="S124" s="202">
        <v>0</v>
      </c>
      <c r="T124" s="203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256</v>
      </c>
      <c r="AT124" s="204" t="s">
        <v>155</v>
      </c>
      <c r="AU124" s="204" t="s">
        <v>78</v>
      </c>
      <c r="AY124" s="18" t="s">
        <v>153</v>
      </c>
      <c r="BE124" s="205">
        <f t="shared" si="4"/>
        <v>0</v>
      </c>
      <c r="BF124" s="205">
        <f t="shared" si="5"/>
        <v>0</v>
      </c>
      <c r="BG124" s="205">
        <f t="shared" si="6"/>
        <v>0</v>
      </c>
      <c r="BH124" s="205">
        <f t="shared" si="7"/>
        <v>0</v>
      </c>
      <c r="BI124" s="205">
        <f t="shared" si="8"/>
        <v>0</v>
      </c>
      <c r="BJ124" s="18" t="s">
        <v>76</v>
      </c>
      <c r="BK124" s="205">
        <f t="shared" si="9"/>
        <v>0</v>
      </c>
      <c r="BL124" s="18" t="s">
        <v>256</v>
      </c>
      <c r="BM124" s="204" t="s">
        <v>1255</v>
      </c>
    </row>
    <row r="125" spans="1:65" s="2" customFormat="1" ht="44.25" customHeight="1">
      <c r="A125" s="35"/>
      <c r="B125" s="36"/>
      <c r="C125" s="193" t="s">
        <v>7</v>
      </c>
      <c r="D125" s="193" t="s">
        <v>155</v>
      </c>
      <c r="E125" s="194" t="s">
        <v>1256</v>
      </c>
      <c r="F125" s="195" t="s">
        <v>1257</v>
      </c>
      <c r="G125" s="196" t="s">
        <v>432</v>
      </c>
      <c r="H125" s="197">
        <v>0.16300000000000001</v>
      </c>
      <c r="I125" s="198"/>
      <c r="J125" s="199">
        <f t="shared" si="0"/>
        <v>0</v>
      </c>
      <c r="K125" s="195" t="s">
        <v>159</v>
      </c>
      <c r="L125" s="40"/>
      <c r="M125" s="200" t="s">
        <v>19</v>
      </c>
      <c r="N125" s="201" t="s">
        <v>39</v>
      </c>
      <c r="O125" s="65"/>
      <c r="P125" s="202">
        <f t="shared" si="1"/>
        <v>0</v>
      </c>
      <c r="Q125" s="202">
        <v>0</v>
      </c>
      <c r="R125" s="202">
        <f t="shared" si="2"/>
        <v>0</v>
      </c>
      <c r="S125" s="202">
        <v>0</v>
      </c>
      <c r="T125" s="203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256</v>
      </c>
      <c r="AT125" s="204" t="s">
        <v>155</v>
      </c>
      <c r="AU125" s="204" t="s">
        <v>78</v>
      </c>
      <c r="AY125" s="18" t="s">
        <v>153</v>
      </c>
      <c r="BE125" s="205">
        <f t="shared" si="4"/>
        <v>0</v>
      </c>
      <c r="BF125" s="205">
        <f t="shared" si="5"/>
        <v>0</v>
      </c>
      <c r="BG125" s="205">
        <f t="shared" si="6"/>
        <v>0</v>
      </c>
      <c r="BH125" s="205">
        <f t="shared" si="7"/>
        <v>0</v>
      </c>
      <c r="BI125" s="205">
        <f t="shared" si="8"/>
        <v>0</v>
      </c>
      <c r="BJ125" s="18" t="s">
        <v>76</v>
      </c>
      <c r="BK125" s="205">
        <f t="shared" si="9"/>
        <v>0</v>
      </c>
      <c r="BL125" s="18" t="s">
        <v>256</v>
      </c>
      <c r="BM125" s="204" t="s">
        <v>1258</v>
      </c>
    </row>
    <row r="126" spans="1:65" s="12" customFormat="1" ht="22.9" customHeight="1">
      <c r="B126" s="177"/>
      <c r="C126" s="178"/>
      <c r="D126" s="179" t="s">
        <v>67</v>
      </c>
      <c r="E126" s="191" t="s">
        <v>1259</v>
      </c>
      <c r="F126" s="191" t="s">
        <v>1260</v>
      </c>
      <c r="G126" s="178"/>
      <c r="H126" s="178"/>
      <c r="I126" s="181"/>
      <c r="J126" s="192">
        <f>BK126</f>
        <v>0</v>
      </c>
      <c r="K126" s="178"/>
      <c r="L126" s="183"/>
      <c r="M126" s="184"/>
      <c r="N126" s="185"/>
      <c r="O126" s="185"/>
      <c r="P126" s="186">
        <f>SUM(P127:P204)</f>
        <v>0</v>
      </c>
      <c r="Q126" s="185"/>
      <c r="R126" s="186">
        <f>SUM(R127:R204)</f>
        <v>1.1171500000000003</v>
      </c>
      <c r="S126" s="185"/>
      <c r="T126" s="187">
        <f>SUM(T127:T204)</f>
        <v>5.9860099999999994</v>
      </c>
      <c r="AR126" s="188" t="s">
        <v>78</v>
      </c>
      <c r="AT126" s="189" t="s">
        <v>67</v>
      </c>
      <c r="AU126" s="189" t="s">
        <v>76</v>
      </c>
      <c r="AY126" s="188" t="s">
        <v>153</v>
      </c>
      <c r="BK126" s="190">
        <f>SUM(BK127:BK204)</f>
        <v>0</v>
      </c>
    </row>
    <row r="127" spans="1:65" s="2" customFormat="1" ht="44.25" customHeight="1">
      <c r="A127" s="35"/>
      <c r="B127" s="36"/>
      <c r="C127" s="193" t="s">
        <v>290</v>
      </c>
      <c r="D127" s="193" t="s">
        <v>155</v>
      </c>
      <c r="E127" s="194" t="s">
        <v>1261</v>
      </c>
      <c r="F127" s="195" t="s">
        <v>1262</v>
      </c>
      <c r="G127" s="196" t="s">
        <v>308</v>
      </c>
      <c r="H127" s="197">
        <v>560</v>
      </c>
      <c r="I127" s="198"/>
      <c r="J127" s="199">
        <f t="shared" ref="J127:J158" si="10">ROUND(I127*H127,2)</f>
        <v>0</v>
      </c>
      <c r="K127" s="195" t="s">
        <v>159</v>
      </c>
      <c r="L127" s="40"/>
      <c r="M127" s="200" t="s">
        <v>19</v>
      </c>
      <c r="N127" s="201" t="s">
        <v>39</v>
      </c>
      <c r="O127" s="65"/>
      <c r="P127" s="202">
        <f t="shared" ref="P127:P158" si="11">O127*H127</f>
        <v>0</v>
      </c>
      <c r="Q127" s="202">
        <v>0</v>
      </c>
      <c r="R127" s="202">
        <f t="shared" ref="R127:R158" si="12">Q127*H127</f>
        <v>0</v>
      </c>
      <c r="S127" s="202">
        <v>5.3E-3</v>
      </c>
      <c r="T127" s="203">
        <f t="shared" ref="T127:T158" si="13">S127*H127</f>
        <v>2.968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256</v>
      </c>
      <c r="AT127" s="204" t="s">
        <v>155</v>
      </c>
      <c r="AU127" s="204" t="s">
        <v>78</v>
      </c>
      <c r="AY127" s="18" t="s">
        <v>153</v>
      </c>
      <c r="BE127" s="205">
        <f t="shared" ref="BE127:BE158" si="14">IF(N127="základní",J127,0)</f>
        <v>0</v>
      </c>
      <c r="BF127" s="205">
        <f t="shared" ref="BF127:BF158" si="15">IF(N127="snížená",J127,0)</f>
        <v>0</v>
      </c>
      <c r="BG127" s="205">
        <f t="shared" ref="BG127:BG158" si="16">IF(N127="zákl. přenesená",J127,0)</f>
        <v>0</v>
      </c>
      <c r="BH127" s="205">
        <f t="shared" ref="BH127:BH158" si="17">IF(N127="sníž. přenesená",J127,0)</f>
        <v>0</v>
      </c>
      <c r="BI127" s="205">
        <f t="shared" ref="BI127:BI158" si="18">IF(N127="nulová",J127,0)</f>
        <v>0</v>
      </c>
      <c r="BJ127" s="18" t="s">
        <v>76</v>
      </c>
      <c r="BK127" s="205">
        <f t="shared" ref="BK127:BK158" si="19">ROUND(I127*H127,2)</f>
        <v>0</v>
      </c>
      <c r="BL127" s="18" t="s">
        <v>256</v>
      </c>
      <c r="BM127" s="204" t="s">
        <v>1263</v>
      </c>
    </row>
    <row r="128" spans="1:65" s="2" customFormat="1" ht="21.75" customHeight="1">
      <c r="A128" s="35"/>
      <c r="B128" s="36"/>
      <c r="C128" s="193" t="s">
        <v>295</v>
      </c>
      <c r="D128" s="193" t="s">
        <v>155</v>
      </c>
      <c r="E128" s="194" t="s">
        <v>1264</v>
      </c>
      <c r="F128" s="195" t="s">
        <v>1265</v>
      </c>
      <c r="G128" s="196" t="s">
        <v>308</v>
      </c>
      <c r="H128" s="197">
        <v>224</v>
      </c>
      <c r="I128" s="198"/>
      <c r="J128" s="199">
        <f t="shared" si="10"/>
        <v>0</v>
      </c>
      <c r="K128" s="195" t="s">
        <v>159</v>
      </c>
      <c r="L128" s="40"/>
      <c r="M128" s="200" t="s">
        <v>19</v>
      </c>
      <c r="N128" s="201" t="s">
        <v>39</v>
      </c>
      <c r="O128" s="65"/>
      <c r="P128" s="202">
        <f t="shared" si="11"/>
        <v>0</v>
      </c>
      <c r="Q128" s="202">
        <v>0</v>
      </c>
      <c r="R128" s="202">
        <f t="shared" si="12"/>
        <v>0</v>
      </c>
      <c r="S128" s="202">
        <v>2.1299999999999999E-3</v>
      </c>
      <c r="T128" s="203">
        <f t="shared" si="13"/>
        <v>0.47711999999999999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256</v>
      </c>
      <c r="AT128" s="204" t="s">
        <v>155</v>
      </c>
      <c r="AU128" s="204" t="s">
        <v>78</v>
      </c>
      <c r="AY128" s="18" t="s">
        <v>153</v>
      </c>
      <c r="BE128" s="205">
        <f t="shared" si="14"/>
        <v>0</v>
      </c>
      <c r="BF128" s="205">
        <f t="shared" si="15"/>
        <v>0</v>
      </c>
      <c r="BG128" s="205">
        <f t="shared" si="16"/>
        <v>0</v>
      </c>
      <c r="BH128" s="205">
        <f t="shared" si="17"/>
        <v>0</v>
      </c>
      <c r="BI128" s="205">
        <f t="shared" si="18"/>
        <v>0</v>
      </c>
      <c r="BJ128" s="18" t="s">
        <v>76</v>
      </c>
      <c r="BK128" s="205">
        <f t="shared" si="19"/>
        <v>0</v>
      </c>
      <c r="BL128" s="18" t="s">
        <v>256</v>
      </c>
      <c r="BM128" s="204" t="s">
        <v>1266</v>
      </c>
    </row>
    <row r="129" spans="1:65" s="2" customFormat="1" ht="21.75" customHeight="1">
      <c r="A129" s="35"/>
      <c r="B129" s="36"/>
      <c r="C129" s="193" t="s">
        <v>300</v>
      </c>
      <c r="D129" s="193" t="s">
        <v>155</v>
      </c>
      <c r="E129" s="194" t="s">
        <v>1267</v>
      </c>
      <c r="F129" s="195" t="s">
        <v>1268</v>
      </c>
      <c r="G129" s="196" t="s">
        <v>308</v>
      </c>
      <c r="H129" s="197">
        <v>230</v>
      </c>
      <c r="I129" s="198"/>
      <c r="J129" s="199">
        <f t="shared" si="10"/>
        <v>0</v>
      </c>
      <c r="K129" s="195" t="s">
        <v>159</v>
      </c>
      <c r="L129" s="40"/>
      <c r="M129" s="200" t="s">
        <v>19</v>
      </c>
      <c r="N129" s="201" t="s">
        <v>39</v>
      </c>
      <c r="O129" s="65"/>
      <c r="P129" s="202">
        <f t="shared" si="11"/>
        <v>0</v>
      </c>
      <c r="Q129" s="202">
        <v>0</v>
      </c>
      <c r="R129" s="202">
        <f t="shared" si="12"/>
        <v>0</v>
      </c>
      <c r="S129" s="202">
        <v>4.9699999999999996E-3</v>
      </c>
      <c r="T129" s="203">
        <f t="shared" si="13"/>
        <v>1.1431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256</v>
      </c>
      <c r="AT129" s="204" t="s">
        <v>155</v>
      </c>
      <c r="AU129" s="204" t="s">
        <v>78</v>
      </c>
      <c r="AY129" s="18" t="s">
        <v>153</v>
      </c>
      <c r="BE129" s="205">
        <f t="shared" si="14"/>
        <v>0</v>
      </c>
      <c r="BF129" s="205">
        <f t="shared" si="15"/>
        <v>0</v>
      </c>
      <c r="BG129" s="205">
        <f t="shared" si="16"/>
        <v>0</v>
      </c>
      <c r="BH129" s="205">
        <f t="shared" si="17"/>
        <v>0</v>
      </c>
      <c r="BI129" s="205">
        <f t="shared" si="18"/>
        <v>0</v>
      </c>
      <c r="BJ129" s="18" t="s">
        <v>76</v>
      </c>
      <c r="BK129" s="205">
        <f t="shared" si="19"/>
        <v>0</v>
      </c>
      <c r="BL129" s="18" t="s">
        <v>256</v>
      </c>
      <c r="BM129" s="204" t="s">
        <v>1269</v>
      </c>
    </row>
    <row r="130" spans="1:65" s="2" customFormat="1" ht="21.75" customHeight="1">
      <c r="A130" s="35"/>
      <c r="B130" s="36"/>
      <c r="C130" s="193" t="s">
        <v>305</v>
      </c>
      <c r="D130" s="193" t="s">
        <v>155</v>
      </c>
      <c r="E130" s="194" t="s">
        <v>1270</v>
      </c>
      <c r="F130" s="195" t="s">
        <v>1271</v>
      </c>
      <c r="G130" s="196" t="s">
        <v>308</v>
      </c>
      <c r="H130" s="197">
        <v>196</v>
      </c>
      <c r="I130" s="198"/>
      <c r="J130" s="199">
        <f t="shared" si="10"/>
        <v>0</v>
      </c>
      <c r="K130" s="195" t="s">
        <v>159</v>
      </c>
      <c r="L130" s="40"/>
      <c r="M130" s="200" t="s">
        <v>19</v>
      </c>
      <c r="N130" s="201" t="s">
        <v>39</v>
      </c>
      <c r="O130" s="65"/>
      <c r="P130" s="202">
        <f t="shared" si="11"/>
        <v>0</v>
      </c>
      <c r="Q130" s="202">
        <v>0</v>
      </c>
      <c r="R130" s="202">
        <f t="shared" si="12"/>
        <v>0</v>
      </c>
      <c r="S130" s="202">
        <v>6.7000000000000002E-3</v>
      </c>
      <c r="T130" s="203">
        <f t="shared" si="13"/>
        <v>1.3132000000000001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256</v>
      </c>
      <c r="AT130" s="204" t="s">
        <v>155</v>
      </c>
      <c r="AU130" s="204" t="s">
        <v>78</v>
      </c>
      <c r="AY130" s="18" t="s">
        <v>153</v>
      </c>
      <c r="BE130" s="205">
        <f t="shared" si="14"/>
        <v>0</v>
      </c>
      <c r="BF130" s="205">
        <f t="shared" si="15"/>
        <v>0</v>
      </c>
      <c r="BG130" s="205">
        <f t="shared" si="16"/>
        <v>0</v>
      </c>
      <c r="BH130" s="205">
        <f t="shared" si="17"/>
        <v>0</v>
      </c>
      <c r="BI130" s="205">
        <f t="shared" si="18"/>
        <v>0</v>
      </c>
      <c r="BJ130" s="18" t="s">
        <v>76</v>
      </c>
      <c r="BK130" s="205">
        <f t="shared" si="19"/>
        <v>0</v>
      </c>
      <c r="BL130" s="18" t="s">
        <v>256</v>
      </c>
      <c r="BM130" s="204" t="s">
        <v>1272</v>
      </c>
    </row>
    <row r="131" spans="1:65" s="2" customFormat="1" ht="21.75" customHeight="1">
      <c r="A131" s="35"/>
      <c r="B131" s="36"/>
      <c r="C131" s="193" t="s">
        <v>312</v>
      </c>
      <c r="D131" s="193" t="s">
        <v>155</v>
      </c>
      <c r="E131" s="194" t="s">
        <v>1273</v>
      </c>
      <c r="F131" s="195" t="s">
        <v>1274</v>
      </c>
      <c r="G131" s="196" t="s">
        <v>196</v>
      </c>
      <c r="H131" s="197">
        <v>21</v>
      </c>
      <c r="I131" s="198"/>
      <c r="J131" s="199">
        <f t="shared" si="10"/>
        <v>0</v>
      </c>
      <c r="K131" s="195" t="s">
        <v>159</v>
      </c>
      <c r="L131" s="40"/>
      <c r="M131" s="200" t="s">
        <v>19</v>
      </c>
      <c r="N131" s="201" t="s">
        <v>39</v>
      </c>
      <c r="O131" s="65"/>
      <c r="P131" s="202">
        <f t="shared" si="11"/>
        <v>0</v>
      </c>
      <c r="Q131" s="202">
        <v>1E-4</v>
      </c>
      <c r="R131" s="202">
        <f t="shared" si="12"/>
        <v>2.1000000000000003E-3</v>
      </c>
      <c r="S131" s="202">
        <v>0</v>
      </c>
      <c r="T131" s="203">
        <f t="shared" si="1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256</v>
      </c>
      <c r="AT131" s="204" t="s">
        <v>155</v>
      </c>
      <c r="AU131" s="204" t="s">
        <v>78</v>
      </c>
      <c r="AY131" s="18" t="s">
        <v>153</v>
      </c>
      <c r="BE131" s="205">
        <f t="shared" si="14"/>
        <v>0</v>
      </c>
      <c r="BF131" s="205">
        <f t="shared" si="15"/>
        <v>0</v>
      </c>
      <c r="BG131" s="205">
        <f t="shared" si="16"/>
        <v>0</v>
      </c>
      <c r="BH131" s="205">
        <f t="shared" si="17"/>
        <v>0</v>
      </c>
      <c r="BI131" s="205">
        <f t="shared" si="18"/>
        <v>0</v>
      </c>
      <c r="BJ131" s="18" t="s">
        <v>76</v>
      </c>
      <c r="BK131" s="205">
        <f t="shared" si="19"/>
        <v>0</v>
      </c>
      <c r="BL131" s="18" t="s">
        <v>256</v>
      </c>
      <c r="BM131" s="204" t="s">
        <v>1275</v>
      </c>
    </row>
    <row r="132" spans="1:65" s="2" customFormat="1" ht="16.5" customHeight="1">
      <c r="A132" s="35"/>
      <c r="B132" s="36"/>
      <c r="C132" s="193" t="s">
        <v>316</v>
      </c>
      <c r="D132" s="193" t="s">
        <v>155</v>
      </c>
      <c r="E132" s="194" t="s">
        <v>1276</v>
      </c>
      <c r="F132" s="195" t="s">
        <v>1277</v>
      </c>
      <c r="G132" s="196" t="s">
        <v>196</v>
      </c>
      <c r="H132" s="197">
        <v>46</v>
      </c>
      <c r="I132" s="198"/>
      <c r="J132" s="199">
        <f t="shared" si="10"/>
        <v>0</v>
      </c>
      <c r="K132" s="195" t="s">
        <v>159</v>
      </c>
      <c r="L132" s="40"/>
      <c r="M132" s="200" t="s">
        <v>19</v>
      </c>
      <c r="N132" s="201" t="s">
        <v>39</v>
      </c>
      <c r="O132" s="65"/>
      <c r="P132" s="202">
        <f t="shared" si="11"/>
        <v>0</v>
      </c>
      <c r="Q132" s="202">
        <v>0</v>
      </c>
      <c r="R132" s="202">
        <f t="shared" si="12"/>
        <v>0</v>
      </c>
      <c r="S132" s="202">
        <v>5.2999999999999998E-4</v>
      </c>
      <c r="T132" s="203">
        <f t="shared" si="13"/>
        <v>2.4379999999999999E-2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256</v>
      </c>
      <c r="AT132" s="204" t="s">
        <v>155</v>
      </c>
      <c r="AU132" s="204" t="s">
        <v>78</v>
      </c>
      <c r="AY132" s="18" t="s">
        <v>153</v>
      </c>
      <c r="BE132" s="205">
        <f t="shared" si="14"/>
        <v>0</v>
      </c>
      <c r="BF132" s="205">
        <f t="shared" si="15"/>
        <v>0</v>
      </c>
      <c r="BG132" s="205">
        <f t="shared" si="16"/>
        <v>0</v>
      </c>
      <c r="BH132" s="205">
        <f t="shared" si="17"/>
        <v>0</v>
      </c>
      <c r="BI132" s="205">
        <f t="shared" si="18"/>
        <v>0</v>
      </c>
      <c r="BJ132" s="18" t="s">
        <v>76</v>
      </c>
      <c r="BK132" s="205">
        <f t="shared" si="19"/>
        <v>0</v>
      </c>
      <c r="BL132" s="18" t="s">
        <v>256</v>
      </c>
      <c r="BM132" s="204" t="s">
        <v>1278</v>
      </c>
    </row>
    <row r="133" spans="1:65" s="2" customFormat="1" ht="21.75" customHeight="1">
      <c r="A133" s="35"/>
      <c r="B133" s="36"/>
      <c r="C133" s="193" t="s">
        <v>321</v>
      </c>
      <c r="D133" s="193" t="s">
        <v>155</v>
      </c>
      <c r="E133" s="194" t="s">
        <v>1279</v>
      </c>
      <c r="F133" s="195" t="s">
        <v>1280</v>
      </c>
      <c r="G133" s="196" t="s">
        <v>196</v>
      </c>
      <c r="H133" s="197">
        <v>12</v>
      </c>
      <c r="I133" s="198"/>
      <c r="J133" s="199">
        <f t="shared" si="10"/>
        <v>0</v>
      </c>
      <c r="K133" s="195" t="s">
        <v>159</v>
      </c>
      <c r="L133" s="40"/>
      <c r="M133" s="200" t="s">
        <v>19</v>
      </c>
      <c r="N133" s="201" t="s">
        <v>39</v>
      </c>
      <c r="O133" s="65"/>
      <c r="P133" s="202">
        <f t="shared" si="11"/>
        <v>0</v>
      </c>
      <c r="Q133" s="202">
        <v>0</v>
      </c>
      <c r="R133" s="202">
        <f t="shared" si="12"/>
        <v>0</v>
      </c>
      <c r="S133" s="202">
        <v>1.23E-3</v>
      </c>
      <c r="T133" s="203">
        <f t="shared" si="13"/>
        <v>1.4759999999999999E-2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256</v>
      </c>
      <c r="AT133" s="204" t="s">
        <v>155</v>
      </c>
      <c r="AU133" s="204" t="s">
        <v>78</v>
      </c>
      <c r="AY133" s="18" t="s">
        <v>153</v>
      </c>
      <c r="BE133" s="205">
        <f t="shared" si="14"/>
        <v>0</v>
      </c>
      <c r="BF133" s="205">
        <f t="shared" si="15"/>
        <v>0</v>
      </c>
      <c r="BG133" s="205">
        <f t="shared" si="16"/>
        <v>0</v>
      </c>
      <c r="BH133" s="205">
        <f t="shared" si="17"/>
        <v>0</v>
      </c>
      <c r="BI133" s="205">
        <f t="shared" si="18"/>
        <v>0</v>
      </c>
      <c r="BJ133" s="18" t="s">
        <v>76</v>
      </c>
      <c r="BK133" s="205">
        <f t="shared" si="19"/>
        <v>0</v>
      </c>
      <c r="BL133" s="18" t="s">
        <v>256</v>
      </c>
      <c r="BM133" s="204" t="s">
        <v>1281</v>
      </c>
    </row>
    <row r="134" spans="1:65" s="2" customFormat="1" ht="16.5" customHeight="1">
      <c r="A134" s="35"/>
      <c r="B134" s="36"/>
      <c r="C134" s="193" t="s">
        <v>325</v>
      </c>
      <c r="D134" s="193" t="s">
        <v>155</v>
      </c>
      <c r="E134" s="194" t="s">
        <v>1282</v>
      </c>
      <c r="F134" s="195" t="s">
        <v>1283</v>
      </c>
      <c r="G134" s="196" t="s">
        <v>196</v>
      </c>
      <c r="H134" s="197">
        <v>6</v>
      </c>
      <c r="I134" s="198"/>
      <c r="J134" s="199">
        <f t="shared" si="10"/>
        <v>0</v>
      </c>
      <c r="K134" s="195" t="s">
        <v>159</v>
      </c>
      <c r="L134" s="40"/>
      <c r="M134" s="200" t="s">
        <v>19</v>
      </c>
      <c r="N134" s="201" t="s">
        <v>39</v>
      </c>
      <c r="O134" s="65"/>
      <c r="P134" s="202">
        <f t="shared" si="11"/>
        <v>0</v>
      </c>
      <c r="Q134" s="202">
        <v>0</v>
      </c>
      <c r="R134" s="202">
        <f t="shared" si="12"/>
        <v>0</v>
      </c>
      <c r="S134" s="202">
        <v>2.4399999999999999E-3</v>
      </c>
      <c r="T134" s="203">
        <f t="shared" si="13"/>
        <v>1.464E-2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256</v>
      </c>
      <c r="AT134" s="204" t="s">
        <v>155</v>
      </c>
      <c r="AU134" s="204" t="s">
        <v>78</v>
      </c>
      <c r="AY134" s="18" t="s">
        <v>153</v>
      </c>
      <c r="BE134" s="205">
        <f t="shared" si="14"/>
        <v>0</v>
      </c>
      <c r="BF134" s="205">
        <f t="shared" si="15"/>
        <v>0</v>
      </c>
      <c r="BG134" s="205">
        <f t="shared" si="16"/>
        <v>0</v>
      </c>
      <c r="BH134" s="205">
        <f t="shared" si="17"/>
        <v>0</v>
      </c>
      <c r="BI134" s="205">
        <f t="shared" si="18"/>
        <v>0</v>
      </c>
      <c r="BJ134" s="18" t="s">
        <v>76</v>
      </c>
      <c r="BK134" s="205">
        <f t="shared" si="19"/>
        <v>0</v>
      </c>
      <c r="BL134" s="18" t="s">
        <v>256</v>
      </c>
      <c r="BM134" s="204" t="s">
        <v>1284</v>
      </c>
    </row>
    <row r="135" spans="1:65" s="2" customFormat="1" ht="16.5" customHeight="1">
      <c r="A135" s="35"/>
      <c r="B135" s="36"/>
      <c r="C135" s="193" t="s">
        <v>330</v>
      </c>
      <c r="D135" s="193" t="s">
        <v>155</v>
      </c>
      <c r="E135" s="194" t="s">
        <v>1285</v>
      </c>
      <c r="F135" s="195" t="s">
        <v>1286</v>
      </c>
      <c r="G135" s="196" t="s">
        <v>196</v>
      </c>
      <c r="H135" s="197">
        <v>4</v>
      </c>
      <c r="I135" s="198"/>
      <c r="J135" s="199">
        <f t="shared" si="10"/>
        <v>0</v>
      </c>
      <c r="K135" s="195" t="s">
        <v>159</v>
      </c>
      <c r="L135" s="40"/>
      <c r="M135" s="200" t="s">
        <v>19</v>
      </c>
      <c r="N135" s="201" t="s">
        <v>39</v>
      </c>
      <c r="O135" s="65"/>
      <c r="P135" s="202">
        <f t="shared" si="11"/>
        <v>0</v>
      </c>
      <c r="Q135" s="202">
        <v>0</v>
      </c>
      <c r="R135" s="202">
        <f t="shared" si="12"/>
        <v>0</v>
      </c>
      <c r="S135" s="202">
        <v>5.4900000000000001E-3</v>
      </c>
      <c r="T135" s="203">
        <f t="shared" si="13"/>
        <v>2.196E-2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256</v>
      </c>
      <c r="AT135" s="204" t="s">
        <v>155</v>
      </c>
      <c r="AU135" s="204" t="s">
        <v>78</v>
      </c>
      <c r="AY135" s="18" t="s">
        <v>153</v>
      </c>
      <c r="BE135" s="205">
        <f t="shared" si="14"/>
        <v>0</v>
      </c>
      <c r="BF135" s="205">
        <f t="shared" si="15"/>
        <v>0</v>
      </c>
      <c r="BG135" s="205">
        <f t="shared" si="16"/>
        <v>0</v>
      </c>
      <c r="BH135" s="205">
        <f t="shared" si="17"/>
        <v>0</v>
      </c>
      <c r="BI135" s="205">
        <f t="shared" si="18"/>
        <v>0</v>
      </c>
      <c r="BJ135" s="18" t="s">
        <v>76</v>
      </c>
      <c r="BK135" s="205">
        <f t="shared" si="19"/>
        <v>0</v>
      </c>
      <c r="BL135" s="18" t="s">
        <v>256</v>
      </c>
      <c r="BM135" s="204" t="s">
        <v>1287</v>
      </c>
    </row>
    <row r="136" spans="1:65" s="2" customFormat="1" ht="33" customHeight="1">
      <c r="A136" s="35"/>
      <c r="B136" s="36"/>
      <c r="C136" s="193" t="s">
        <v>334</v>
      </c>
      <c r="D136" s="193" t="s">
        <v>155</v>
      </c>
      <c r="E136" s="194" t="s">
        <v>1288</v>
      </c>
      <c r="F136" s="195" t="s">
        <v>1289</v>
      </c>
      <c r="G136" s="196" t="s">
        <v>432</v>
      </c>
      <c r="H136" s="197">
        <v>6.1849999999999996</v>
      </c>
      <c r="I136" s="198"/>
      <c r="J136" s="199">
        <f t="shared" si="10"/>
        <v>0</v>
      </c>
      <c r="K136" s="195" t="s">
        <v>159</v>
      </c>
      <c r="L136" s="40"/>
      <c r="M136" s="200" t="s">
        <v>19</v>
      </c>
      <c r="N136" s="201" t="s">
        <v>39</v>
      </c>
      <c r="O136" s="65"/>
      <c r="P136" s="202">
        <f t="shared" si="11"/>
        <v>0</v>
      </c>
      <c r="Q136" s="202">
        <v>0</v>
      </c>
      <c r="R136" s="202">
        <f t="shared" si="12"/>
        <v>0</v>
      </c>
      <c r="S136" s="202">
        <v>0</v>
      </c>
      <c r="T136" s="203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256</v>
      </c>
      <c r="AT136" s="204" t="s">
        <v>155</v>
      </c>
      <c r="AU136" s="204" t="s">
        <v>78</v>
      </c>
      <c r="AY136" s="18" t="s">
        <v>153</v>
      </c>
      <c r="BE136" s="205">
        <f t="shared" si="14"/>
        <v>0</v>
      </c>
      <c r="BF136" s="205">
        <f t="shared" si="15"/>
        <v>0</v>
      </c>
      <c r="BG136" s="205">
        <f t="shared" si="16"/>
        <v>0</v>
      </c>
      <c r="BH136" s="205">
        <f t="shared" si="17"/>
        <v>0</v>
      </c>
      <c r="BI136" s="205">
        <f t="shared" si="18"/>
        <v>0</v>
      </c>
      <c r="BJ136" s="18" t="s">
        <v>76</v>
      </c>
      <c r="BK136" s="205">
        <f t="shared" si="19"/>
        <v>0</v>
      </c>
      <c r="BL136" s="18" t="s">
        <v>256</v>
      </c>
      <c r="BM136" s="204" t="s">
        <v>1290</v>
      </c>
    </row>
    <row r="137" spans="1:65" s="2" customFormat="1" ht="21.75" customHeight="1">
      <c r="A137" s="35"/>
      <c r="B137" s="36"/>
      <c r="C137" s="193" t="s">
        <v>340</v>
      </c>
      <c r="D137" s="193" t="s">
        <v>155</v>
      </c>
      <c r="E137" s="194" t="s">
        <v>1291</v>
      </c>
      <c r="F137" s="195" t="s">
        <v>1292</v>
      </c>
      <c r="G137" s="196" t="s">
        <v>308</v>
      </c>
      <c r="H137" s="197">
        <v>145</v>
      </c>
      <c r="I137" s="198"/>
      <c r="J137" s="199">
        <f t="shared" si="10"/>
        <v>0</v>
      </c>
      <c r="K137" s="195" t="s">
        <v>19</v>
      </c>
      <c r="L137" s="40"/>
      <c r="M137" s="200" t="s">
        <v>19</v>
      </c>
      <c r="N137" s="201" t="s">
        <v>39</v>
      </c>
      <c r="O137" s="65"/>
      <c r="P137" s="202">
        <f t="shared" si="11"/>
        <v>0</v>
      </c>
      <c r="Q137" s="202">
        <v>0</v>
      </c>
      <c r="R137" s="202">
        <f t="shared" si="12"/>
        <v>0</v>
      </c>
      <c r="S137" s="202">
        <v>0</v>
      </c>
      <c r="T137" s="203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256</v>
      </c>
      <c r="AT137" s="204" t="s">
        <v>155</v>
      </c>
      <c r="AU137" s="204" t="s">
        <v>78</v>
      </c>
      <c r="AY137" s="18" t="s">
        <v>153</v>
      </c>
      <c r="BE137" s="205">
        <f t="shared" si="14"/>
        <v>0</v>
      </c>
      <c r="BF137" s="205">
        <f t="shared" si="15"/>
        <v>0</v>
      </c>
      <c r="BG137" s="205">
        <f t="shared" si="16"/>
        <v>0</v>
      </c>
      <c r="BH137" s="205">
        <f t="shared" si="17"/>
        <v>0</v>
      </c>
      <c r="BI137" s="205">
        <f t="shared" si="18"/>
        <v>0</v>
      </c>
      <c r="BJ137" s="18" t="s">
        <v>76</v>
      </c>
      <c r="BK137" s="205">
        <f t="shared" si="19"/>
        <v>0</v>
      </c>
      <c r="BL137" s="18" t="s">
        <v>256</v>
      </c>
      <c r="BM137" s="204" t="s">
        <v>1293</v>
      </c>
    </row>
    <row r="138" spans="1:65" s="2" customFormat="1" ht="21.75" customHeight="1">
      <c r="A138" s="35"/>
      <c r="B138" s="36"/>
      <c r="C138" s="193" t="s">
        <v>345</v>
      </c>
      <c r="D138" s="193" t="s">
        <v>155</v>
      </c>
      <c r="E138" s="194" t="s">
        <v>1294</v>
      </c>
      <c r="F138" s="195" t="s">
        <v>1295</v>
      </c>
      <c r="G138" s="196" t="s">
        <v>308</v>
      </c>
      <c r="H138" s="197">
        <v>36</v>
      </c>
      <c r="I138" s="198"/>
      <c r="J138" s="199">
        <f t="shared" si="10"/>
        <v>0</v>
      </c>
      <c r="K138" s="195" t="s">
        <v>19</v>
      </c>
      <c r="L138" s="40"/>
      <c r="M138" s="200" t="s">
        <v>19</v>
      </c>
      <c r="N138" s="201" t="s">
        <v>39</v>
      </c>
      <c r="O138" s="65"/>
      <c r="P138" s="202">
        <f t="shared" si="11"/>
        <v>0</v>
      </c>
      <c r="Q138" s="202">
        <v>0</v>
      </c>
      <c r="R138" s="202">
        <f t="shared" si="12"/>
        <v>0</v>
      </c>
      <c r="S138" s="202">
        <v>0</v>
      </c>
      <c r="T138" s="203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256</v>
      </c>
      <c r="AT138" s="204" t="s">
        <v>155</v>
      </c>
      <c r="AU138" s="204" t="s">
        <v>78</v>
      </c>
      <c r="AY138" s="18" t="s">
        <v>153</v>
      </c>
      <c r="BE138" s="205">
        <f t="shared" si="14"/>
        <v>0</v>
      </c>
      <c r="BF138" s="205">
        <f t="shared" si="15"/>
        <v>0</v>
      </c>
      <c r="BG138" s="205">
        <f t="shared" si="16"/>
        <v>0</v>
      </c>
      <c r="BH138" s="205">
        <f t="shared" si="17"/>
        <v>0</v>
      </c>
      <c r="BI138" s="205">
        <f t="shared" si="18"/>
        <v>0</v>
      </c>
      <c r="BJ138" s="18" t="s">
        <v>76</v>
      </c>
      <c r="BK138" s="205">
        <f t="shared" si="19"/>
        <v>0</v>
      </c>
      <c r="BL138" s="18" t="s">
        <v>256</v>
      </c>
      <c r="BM138" s="204" t="s">
        <v>1296</v>
      </c>
    </row>
    <row r="139" spans="1:65" s="2" customFormat="1" ht="21.75" customHeight="1">
      <c r="A139" s="35"/>
      <c r="B139" s="36"/>
      <c r="C139" s="193" t="s">
        <v>351</v>
      </c>
      <c r="D139" s="193" t="s">
        <v>155</v>
      </c>
      <c r="E139" s="194" t="s">
        <v>1297</v>
      </c>
      <c r="F139" s="195" t="s">
        <v>1298</v>
      </c>
      <c r="G139" s="196" t="s">
        <v>308</v>
      </c>
      <c r="H139" s="197">
        <v>145</v>
      </c>
      <c r="I139" s="198"/>
      <c r="J139" s="199">
        <f t="shared" si="10"/>
        <v>0</v>
      </c>
      <c r="K139" s="195" t="s">
        <v>19</v>
      </c>
      <c r="L139" s="40"/>
      <c r="M139" s="200" t="s">
        <v>19</v>
      </c>
      <c r="N139" s="201" t="s">
        <v>39</v>
      </c>
      <c r="O139" s="65"/>
      <c r="P139" s="202">
        <f t="shared" si="11"/>
        <v>0</v>
      </c>
      <c r="Q139" s="202">
        <v>0</v>
      </c>
      <c r="R139" s="202">
        <f t="shared" si="12"/>
        <v>0</v>
      </c>
      <c r="S139" s="202">
        <v>0</v>
      </c>
      <c r="T139" s="203">
        <f t="shared" si="1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256</v>
      </c>
      <c r="AT139" s="204" t="s">
        <v>155</v>
      </c>
      <c r="AU139" s="204" t="s">
        <v>78</v>
      </c>
      <c r="AY139" s="18" t="s">
        <v>153</v>
      </c>
      <c r="BE139" s="205">
        <f t="shared" si="14"/>
        <v>0</v>
      </c>
      <c r="BF139" s="205">
        <f t="shared" si="15"/>
        <v>0</v>
      </c>
      <c r="BG139" s="205">
        <f t="shared" si="16"/>
        <v>0</v>
      </c>
      <c r="BH139" s="205">
        <f t="shared" si="17"/>
        <v>0</v>
      </c>
      <c r="BI139" s="205">
        <f t="shared" si="18"/>
        <v>0</v>
      </c>
      <c r="BJ139" s="18" t="s">
        <v>76</v>
      </c>
      <c r="BK139" s="205">
        <f t="shared" si="19"/>
        <v>0</v>
      </c>
      <c r="BL139" s="18" t="s">
        <v>256</v>
      </c>
      <c r="BM139" s="204" t="s">
        <v>1299</v>
      </c>
    </row>
    <row r="140" spans="1:65" s="2" customFormat="1" ht="21.75" customHeight="1">
      <c r="A140" s="35"/>
      <c r="B140" s="36"/>
      <c r="C140" s="193" t="s">
        <v>360</v>
      </c>
      <c r="D140" s="193" t="s">
        <v>155</v>
      </c>
      <c r="E140" s="194" t="s">
        <v>1300</v>
      </c>
      <c r="F140" s="195" t="s">
        <v>1301</v>
      </c>
      <c r="G140" s="196" t="s">
        <v>308</v>
      </c>
      <c r="H140" s="197">
        <v>50</v>
      </c>
      <c r="I140" s="198"/>
      <c r="J140" s="199">
        <f t="shared" si="10"/>
        <v>0</v>
      </c>
      <c r="K140" s="195" t="s">
        <v>19</v>
      </c>
      <c r="L140" s="40"/>
      <c r="M140" s="200" t="s">
        <v>19</v>
      </c>
      <c r="N140" s="201" t="s">
        <v>39</v>
      </c>
      <c r="O140" s="65"/>
      <c r="P140" s="202">
        <f t="shared" si="11"/>
        <v>0</v>
      </c>
      <c r="Q140" s="202">
        <v>0</v>
      </c>
      <c r="R140" s="202">
        <f t="shared" si="12"/>
        <v>0</v>
      </c>
      <c r="S140" s="202">
        <v>0</v>
      </c>
      <c r="T140" s="203">
        <f t="shared" si="1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256</v>
      </c>
      <c r="AT140" s="204" t="s">
        <v>155</v>
      </c>
      <c r="AU140" s="204" t="s">
        <v>78</v>
      </c>
      <c r="AY140" s="18" t="s">
        <v>153</v>
      </c>
      <c r="BE140" s="205">
        <f t="shared" si="14"/>
        <v>0</v>
      </c>
      <c r="BF140" s="205">
        <f t="shared" si="15"/>
        <v>0</v>
      </c>
      <c r="BG140" s="205">
        <f t="shared" si="16"/>
        <v>0</v>
      </c>
      <c r="BH140" s="205">
        <f t="shared" si="17"/>
        <v>0</v>
      </c>
      <c r="BI140" s="205">
        <f t="shared" si="18"/>
        <v>0</v>
      </c>
      <c r="BJ140" s="18" t="s">
        <v>76</v>
      </c>
      <c r="BK140" s="205">
        <f t="shared" si="19"/>
        <v>0</v>
      </c>
      <c r="BL140" s="18" t="s">
        <v>256</v>
      </c>
      <c r="BM140" s="204" t="s">
        <v>1302</v>
      </c>
    </row>
    <row r="141" spans="1:65" s="2" customFormat="1" ht="21.75" customHeight="1">
      <c r="A141" s="35"/>
      <c r="B141" s="36"/>
      <c r="C141" s="193" t="s">
        <v>368</v>
      </c>
      <c r="D141" s="193" t="s">
        <v>155</v>
      </c>
      <c r="E141" s="194" t="s">
        <v>1303</v>
      </c>
      <c r="F141" s="195" t="s">
        <v>1304</v>
      </c>
      <c r="G141" s="196" t="s">
        <v>308</v>
      </c>
      <c r="H141" s="197">
        <v>96</v>
      </c>
      <c r="I141" s="198"/>
      <c r="J141" s="199">
        <f t="shared" si="10"/>
        <v>0</v>
      </c>
      <c r="K141" s="195" t="s">
        <v>19</v>
      </c>
      <c r="L141" s="40"/>
      <c r="M141" s="200" t="s">
        <v>19</v>
      </c>
      <c r="N141" s="201" t="s">
        <v>39</v>
      </c>
      <c r="O141" s="65"/>
      <c r="P141" s="202">
        <f t="shared" si="11"/>
        <v>0</v>
      </c>
      <c r="Q141" s="202">
        <v>0</v>
      </c>
      <c r="R141" s="202">
        <f t="shared" si="12"/>
        <v>0</v>
      </c>
      <c r="S141" s="202">
        <v>0</v>
      </c>
      <c r="T141" s="203">
        <f t="shared" si="1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256</v>
      </c>
      <c r="AT141" s="204" t="s">
        <v>155</v>
      </c>
      <c r="AU141" s="204" t="s">
        <v>78</v>
      </c>
      <c r="AY141" s="18" t="s">
        <v>153</v>
      </c>
      <c r="BE141" s="205">
        <f t="shared" si="14"/>
        <v>0</v>
      </c>
      <c r="BF141" s="205">
        <f t="shared" si="15"/>
        <v>0</v>
      </c>
      <c r="BG141" s="205">
        <f t="shared" si="16"/>
        <v>0</v>
      </c>
      <c r="BH141" s="205">
        <f t="shared" si="17"/>
        <v>0</v>
      </c>
      <c r="BI141" s="205">
        <f t="shared" si="18"/>
        <v>0</v>
      </c>
      <c r="BJ141" s="18" t="s">
        <v>76</v>
      </c>
      <c r="BK141" s="205">
        <f t="shared" si="19"/>
        <v>0</v>
      </c>
      <c r="BL141" s="18" t="s">
        <v>256</v>
      </c>
      <c r="BM141" s="204" t="s">
        <v>1305</v>
      </c>
    </row>
    <row r="142" spans="1:65" s="2" customFormat="1" ht="21.75" customHeight="1">
      <c r="A142" s="35"/>
      <c r="B142" s="36"/>
      <c r="C142" s="193" t="s">
        <v>378</v>
      </c>
      <c r="D142" s="193" t="s">
        <v>155</v>
      </c>
      <c r="E142" s="194" t="s">
        <v>1306</v>
      </c>
      <c r="F142" s="195" t="s">
        <v>1307</v>
      </c>
      <c r="G142" s="196" t="s">
        <v>308</v>
      </c>
      <c r="H142" s="197">
        <v>12</v>
      </c>
      <c r="I142" s="198"/>
      <c r="J142" s="199">
        <f t="shared" si="10"/>
        <v>0</v>
      </c>
      <c r="K142" s="195" t="s">
        <v>19</v>
      </c>
      <c r="L142" s="40"/>
      <c r="M142" s="200" t="s">
        <v>19</v>
      </c>
      <c r="N142" s="201" t="s">
        <v>39</v>
      </c>
      <c r="O142" s="65"/>
      <c r="P142" s="202">
        <f t="shared" si="11"/>
        <v>0</v>
      </c>
      <c r="Q142" s="202">
        <v>0</v>
      </c>
      <c r="R142" s="202">
        <f t="shared" si="12"/>
        <v>0</v>
      </c>
      <c r="S142" s="202">
        <v>0</v>
      </c>
      <c r="T142" s="203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256</v>
      </c>
      <c r="AT142" s="204" t="s">
        <v>155</v>
      </c>
      <c r="AU142" s="204" t="s">
        <v>78</v>
      </c>
      <c r="AY142" s="18" t="s">
        <v>153</v>
      </c>
      <c r="BE142" s="205">
        <f t="shared" si="14"/>
        <v>0</v>
      </c>
      <c r="BF142" s="205">
        <f t="shared" si="15"/>
        <v>0</v>
      </c>
      <c r="BG142" s="205">
        <f t="shared" si="16"/>
        <v>0</v>
      </c>
      <c r="BH142" s="205">
        <f t="shared" si="17"/>
        <v>0</v>
      </c>
      <c r="BI142" s="205">
        <f t="shared" si="18"/>
        <v>0</v>
      </c>
      <c r="BJ142" s="18" t="s">
        <v>76</v>
      </c>
      <c r="BK142" s="205">
        <f t="shared" si="19"/>
        <v>0</v>
      </c>
      <c r="BL142" s="18" t="s">
        <v>256</v>
      </c>
      <c r="BM142" s="204" t="s">
        <v>1308</v>
      </c>
    </row>
    <row r="143" spans="1:65" s="2" customFormat="1" ht="21.75" customHeight="1">
      <c r="A143" s="35"/>
      <c r="B143" s="36"/>
      <c r="C143" s="193" t="s">
        <v>384</v>
      </c>
      <c r="D143" s="193" t="s">
        <v>155</v>
      </c>
      <c r="E143" s="194" t="s">
        <v>1309</v>
      </c>
      <c r="F143" s="195" t="s">
        <v>1310</v>
      </c>
      <c r="G143" s="196" t="s">
        <v>308</v>
      </c>
      <c r="H143" s="197">
        <v>40</v>
      </c>
      <c r="I143" s="198"/>
      <c r="J143" s="199">
        <f t="shared" si="10"/>
        <v>0</v>
      </c>
      <c r="K143" s="195" t="s">
        <v>19</v>
      </c>
      <c r="L143" s="40"/>
      <c r="M143" s="200" t="s">
        <v>19</v>
      </c>
      <c r="N143" s="201" t="s">
        <v>39</v>
      </c>
      <c r="O143" s="65"/>
      <c r="P143" s="202">
        <f t="shared" si="11"/>
        <v>0</v>
      </c>
      <c r="Q143" s="202">
        <v>0</v>
      </c>
      <c r="R143" s="202">
        <f t="shared" si="12"/>
        <v>0</v>
      </c>
      <c r="S143" s="202">
        <v>0</v>
      </c>
      <c r="T143" s="203">
        <f t="shared" si="1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256</v>
      </c>
      <c r="AT143" s="204" t="s">
        <v>155</v>
      </c>
      <c r="AU143" s="204" t="s">
        <v>78</v>
      </c>
      <c r="AY143" s="18" t="s">
        <v>153</v>
      </c>
      <c r="BE143" s="205">
        <f t="shared" si="14"/>
        <v>0</v>
      </c>
      <c r="BF143" s="205">
        <f t="shared" si="15"/>
        <v>0</v>
      </c>
      <c r="BG143" s="205">
        <f t="shared" si="16"/>
        <v>0</v>
      </c>
      <c r="BH143" s="205">
        <f t="shared" si="17"/>
        <v>0</v>
      </c>
      <c r="BI143" s="205">
        <f t="shared" si="18"/>
        <v>0</v>
      </c>
      <c r="BJ143" s="18" t="s">
        <v>76</v>
      </c>
      <c r="BK143" s="205">
        <f t="shared" si="19"/>
        <v>0</v>
      </c>
      <c r="BL143" s="18" t="s">
        <v>256</v>
      </c>
      <c r="BM143" s="204" t="s">
        <v>1311</v>
      </c>
    </row>
    <row r="144" spans="1:65" s="2" customFormat="1" ht="21.75" customHeight="1">
      <c r="A144" s="35"/>
      <c r="B144" s="36"/>
      <c r="C144" s="193" t="s">
        <v>390</v>
      </c>
      <c r="D144" s="193" t="s">
        <v>155</v>
      </c>
      <c r="E144" s="194" t="s">
        <v>1312</v>
      </c>
      <c r="F144" s="195" t="s">
        <v>1313</v>
      </c>
      <c r="G144" s="196" t="s">
        <v>308</v>
      </c>
      <c r="H144" s="197">
        <v>20</v>
      </c>
      <c r="I144" s="198"/>
      <c r="J144" s="199">
        <f t="shared" si="10"/>
        <v>0</v>
      </c>
      <c r="K144" s="195" t="s">
        <v>19</v>
      </c>
      <c r="L144" s="40"/>
      <c r="M144" s="200" t="s">
        <v>19</v>
      </c>
      <c r="N144" s="201" t="s">
        <v>39</v>
      </c>
      <c r="O144" s="65"/>
      <c r="P144" s="202">
        <f t="shared" si="11"/>
        <v>0</v>
      </c>
      <c r="Q144" s="202">
        <v>0</v>
      </c>
      <c r="R144" s="202">
        <f t="shared" si="12"/>
        <v>0</v>
      </c>
      <c r="S144" s="202">
        <v>0</v>
      </c>
      <c r="T144" s="203">
        <f t="shared" si="1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256</v>
      </c>
      <c r="AT144" s="204" t="s">
        <v>155</v>
      </c>
      <c r="AU144" s="204" t="s">
        <v>78</v>
      </c>
      <c r="AY144" s="18" t="s">
        <v>153</v>
      </c>
      <c r="BE144" s="205">
        <f t="shared" si="14"/>
        <v>0</v>
      </c>
      <c r="BF144" s="205">
        <f t="shared" si="15"/>
        <v>0</v>
      </c>
      <c r="BG144" s="205">
        <f t="shared" si="16"/>
        <v>0</v>
      </c>
      <c r="BH144" s="205">
        <f t="shared" si="17"/>
        <v>0</v>
      </c>
      <c r="BI144" s="205">
        <f t="shared" si="18"/>
        <v>0</v>
      </c>
      <c r="BJ144" s="18" t="s">
        <v>76</v>
      </c>
      <c r="BK144" s="205">
        <f t="shared" si="19"/>
        <v>0</v>
      </c>
      <c r="BL144" s="18" t="s">
        <v>256</v>
      </c>
      <c r="BM144" s="204" t="s">
        <v>1314</v>
      </c>
    </row>
    <row r="145" spans="1:65" s="2" customFormat="1" ht="21.75" customHeight="1">
      <c r="A145" s="35"/>
      <c r="B145" s="36"/>
      <c r="C145" s="239" t="s">
        <v>395</v>
      </c>
      <c r="D145" s="239" t="s">
        <v>296</v>
      </c>
      <c r="E145" s="240" t="s">
        <v>1315</v>
      </c>
      <c r="F145" s="241" t="s">
        <v>1316</v>
      </c>
      <c r="G145" s="242" t="s">
        <v>308</v>
      </c>
      <c r="H145" s="243">
        <v>70</v>
      </c>
      <c r="I145" s="244"/>
      <c r="J145" s="245">
        <f t="shared" si="10"/>
        <v>0</v>
      </c>
      <c r="K145" s="241" t="s">
        <v>159</v>
      </c>
      <c r="L145" s="246"/>
      <c r="M145" s="247" t="s">
        <v>19</v>
      </c>
      <c r="N145" s="248" t="s">
        <v>39</v>
      </c>
      <c r="O145" s="65"/>
      <c r="P145" s="202">
        <f t="shared" si="11"/>
        <v>0</v>
      </c>
      <c r="Q145" s="202">
        <v>2.9E-4</v>
      </c>
      <c r="R145" s="202">
        <f t="shared" si="12"/>
        <v>2.0299999999999999E-2</v>
      </c>
      <c r="S145" s="202">
        <v>0</v>
      </c>
      <c r="T145" s="203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340</v>
      </c>
      <c r="AT145" s="204" t="s">
        <v>296</v>
      </c>
      <c r="AU145" s="204" t="s">
        <v>78</v>
      </c>
      <c r="AY145" s="18" t="s">
        <v>153</v>
      </c>
      <c r="BE145" s="205">
        <f t="shared" si="14"/>
        <v>0</v>
      </c>
      <c r="BF145" s="205">
        <f t="shared" si="15"/>
        <v>0</v>
      </c>
      <c r="BG145" s="205">
        <f t="shared" si="16"/>
        <v>0</v>
      </c>
      <c r="BH145" s="205">
        <f t="shared" si="17"/>
        <v>0</v>
      </c>
      <c r="BI145" s="205">
        <f t="shared" si="18"/>
        <v>0</v>
      </c>
      <c r="BJ145" s="18" t="s">
        <v>76</v>
      </c>
      <c r="BK145" s="205">
        <f t="shared" si="19"/>
        <v>0</v>
      </c>
      <c r="BL145" s="18" t="s">
        <v>256</v>
      </c>
      <c r="BM145" s="204" t="s">
        <v>1317</v>
      </c>
    </row>
    <row r="146" spans="1:65" s="2" customFormat="1" ht="21.75" customHeight="1">
      <c r="A146" s="35"/>
      <c r="B146" s="36"/>
      <c r="C146" s="239" t="s">
        <v>401</v>
      </c>
      <c r="D146" s="239" t="s">
        <v>296</v>
      </c>
      <c r="E146" s="240" t="s">
        <v>1318</v>
      </c>
      <c r="F146" s="241" t="s">
        <v>1319</v>
      </c>
      <c r="G146" s="242" t="s">
        <v>308</v>
      </c>
      <c r="H146" s="243">
        <v>68</v>
      </c>
      <c r="I146" s="244"/>
      <c r="J146" s="245">
        <f t="shared" si="10"/>
        <v>0</v>
      </c>
      <c r="K146" s="241" t="s">
        <v>159</v>
      </c>
      <c r="L146" s="246"/>
      <c r="M146" s="247" t="s">
        <v>19</v>
      </c>
      <c r="N146" s="248" t="s">
        <v>39</v>
      </c>
      <c r="O146" s="65"/>
      <c r="P146" s="202">
        <f t="shared" si="11"/>
        <v>0</v>
      </c>
      <c r="Q146" s="202">
        <v>2.7E-4</v>
      </c>
      <c r="R146" s="202">
        <f t="shared" si="12"/>
        <v>1.8360000000000001E-2</v>
      </c>
      <c r="S146" s="202">
        <v>0</v>
      </c>
      <c r="T146" s="203">
        <f t="shared" si="1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340</v>
      </c>
      <c r="AT146" s="204" t="s">
        <v>296</v>
      </c>
      <c r="AU146" s="204" t="s">
        <v>78</v>
      </c>
      <c r="AY146" s="18" t="s">
        <v>153</v>
      </c>
      <c r="BE146" s="205">
        <f t="shared" si="14"/>
        <v>0</v>
      </c>
      <c r="BF146" s="205">
        <f t="shared" si="15"/>
        <v>0</v>
      </c>
      <c r="BG146" s="205">
        <f t="shared" si="16"/>
        <v>0</v>
      </c>
      <c r="BH146" s="205">
        <f t="shared" si="17"/>
        <v>0</v>
      </c>
      <c r="BI146" s="205">
        <f t="shared" si="18"/>
        <v>0</v>
      </c>
      <c r="BJ146" s="18" t="s">
        <v>76</v>
      </c>
      <c r="BK146" s="205">
        <f t="shared" si="19"/>
        <v>0</v>
      </c>
      <c r="BL146" s="18" t="s">
        <v>256</v>
      </c>
      <c r="BM146" s="204" t="s">
        <v>1320</v>
      </c>
    </row>
    <row r="147" spans="1:65" s="2" customFormat="1" ht="21.75" customHeight="1">
      <c r="A147" s="35"/>
      <c r="B147" s="36"/>
      <c r="C147" s="239" t="s">
        <v>406</v>
      </c>
      <c r="D147" s="239" t="s">
        <v>296</v>
      </c>
      <c r="E147" s="240" t="s">
        <v>1321</v>
      </c>
      <c r="F147" s="241" t="s">
        <v>1322</v>
      </c>
      <c r="G147" s="242" t="s">
        <v>308</v>
      </c>
      <c r="H147" s="243">
        <v>16</v>
      </c>
      <c r="I147" s="244"/>
      <c r="J147" s="245">
        <f t="shared" si="10"/>
        <v>0</v>
      </c>
      <c r="K147" s="241" t="s">
        <v>159</v>
      </c>
      <c r="L147" s="246"/>
      <c r="M147" s="247" t="s">
        <v>19</v>
      </c>
      <c r="N147" s="248" t="s">
        <v>39</v>
      </c>
      <c r="O147" s="65"/>
      <c r="P147" s="202">
        <f t="shared" si="11"/>
        <v>0</v>
      </c>
      <c r="Q147" s="202">
        <v>6.4999999999999997E-4</v>
      </c>
      <c r="R147" s="202">
        <f t="shared" si="12"/>
        <v>1.04E-2</v>
      </c>
      <c r="S147" s="202">
        <v>0</v>
      </c>
      <c r="T147" s="203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340</v>
      </c>
      <c r="AT147" s="204" t="s">
        <v>296</v>
      </c>
      <c r="AU147" s="204" t="s">
        <v>78</v>
      </c>
      <c r="AY147" s="18" t="s">
        <v>153</v>
      </c>
      <c r="BE147" s="205">
        <f t="shared" si="14"/>
        <v>0</v>
      </c>
      <c r="BF147" s="205">
        <f t="shared" si="15"/>
        <v>0</v>
      </c>
      <c r="BG147" s="205">
        <f t="shared" si="16"/>
        <v>0</v>
      </c>
      <c r="BH147" s="205">
        <f t="shared" si="17"/>
        <v>0</v>
      </c>
      <c r="BI147" s="205">
        <f t="shared" si="18"/>
        <v>0</v>
      </c>
      <c r="BJ147" s="18" t="s">
        <v>76</v>
      </c>
      <c r="BK147" s="205">
        <f t="shared" si="19"/>
        <v>0</v>
      </c>
      <c r="BL147" s="18" t="s">
        <v>256</v>
      </c>
      <c r="BM147" s="204" t="s">
        <v>1323</v>
      </c>
    </row>
    <row r="148" spans="1:65" s="2" customFormat="1" ht="21.75" customHeight="1">
      <c r="A148" s="35"/>
      <c r="B148" s="36"/>
      <c r="C148" s="239" t="s">
        <v>411</v>
      </c>
      <c r="D148" s="239" t="s">
        <v>296</v>
      </c>
      <c r="E148" s="240" t="s">
        <v>1324</v>
      </c>
      <c r="F148" s="241" t="s">
        <v>1325</v>
      </c>
      <c r="G148" s="242" t="s">
        <v>308</v>
      </c>
      <c r="H148" s="243">
        <v>42</v>
      </c>
      <c r="I148" s="244"/>
      <c r="J148" s="245">
        <f t="shared" si="10"/>
        <v>0</v>
      </c>
      <c r="K148" s="241" t="s">
        <v>159</v>
      </c>
      <c r="L148" s="246"/>
      <c r="M148" s="247" t="s">
        <v>19</v>
      </c>
      <c r="N148" s="248" t="s">
        <v>39</v>
      </c>
      <c r="O148" s="65"/>
      <c r="P148" s="202">
        <f t="shared" si="11"/>
        <v>0</v>
      </c>
      <c r="Q148" s="202">
        <v>1.01E-3</v>
      </c>
      <c r="R148" s="202">
        <f t="shared" si="12"/>
        <v>4.2419999999999999E-2</v>
      </c>
      <c r="S148" s="202">
        <v>0</v>
      </c>
      <c r="T148" s="203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340</v>
      </c>
      <c r="AT148" s="204" t="s">
        <v>296</v>
      </c>
      <c r="AU148" s="204" t="s">
        <v>78</v>
      </c>
      <c r="AY148" s="18" t="s">
        <v>153</v>
      </c>
      <c r="BE148" s="205">
        <f t="shared" si="14"/>
        <v>0</v>
      </c>
      <c r="BF148" s="205">
        <f t="shared" si="15"/>
        <v>0</v>
      </c>
      <c r="BG148" s="205">
        <f t="shared" si="16"/>
        <v>0</v>
      </c>
      <c r="BH148" s="205">
        <f t="shared" si="17"/>
        <v>0</v>
      </c>
      <c r="BI148" s="205">
        <f t="shared" si="18"/>
        <v>0</v>
      </c>
      <c r="BJ148" s="18" t="s">
        <v>76</v>
      </c>
      <c r="BK148" s="205">
        <f t="shared" si="19"/>
        <v>0</v>
      </c>
      <c r="BL148" s="18" t="s">
        <v>256</v>
      </c>
      <c r="BM148" s="204" t="s">
        <v>1326</v>
      </c>
    </row>
    <row r="149" spans="1:65" s="2" customFormat="1" ht="55.5" customHeight="1">
      <c r="A149" s="35"/>
      <c r="B149" s="36"/>
      <c r="C149" s="193" t="s">
        <v>417</v>
      </c>
      <c r="D149" s="193" t="s">
        <v>155</v>
      </c>
      <c r="E149" s="194" t="s">
        <v>1327</v>
      </c>
      <c r="F149" s="195" t="s">
        <v>1328</v>
      </c>
      <c r="G149" s="196" t="s">
        <v>308</v>
      </c>
      <c r="H149" s="197">
        <v>60</v>
      </c>
      <c r="I149" s="198"/>
      <c r="J149" s="199">
        <f t="shared" si="10"/>
        <v>0</v>
      </c>
      <c r="K149" s="195" t="s">
        <v>159</v>
      </c>
      <c r="L149" s="40"/>
      <c r="M149" s="200" t="s">
        <v>19</v>
      </c>
      <c r="N149" s="201" t="s">
        <v>39</v>
      </c>
      <c r="O149" s="65"/>
      <c r="P149" s="202">
        <f t="shared" si="11"/>
        <v>0</v>
      </c>
      <c r="Q149" s="202">
        <v>6.0000000000000002E-5</v>
      </c>
      <c r="R149" s="202">
        <f t="shared" si="12"/>
        <v>3.5999999999999999E-3</v>
      </c>
      <c r="S149" s="202">
        <v>0</v>
      </c>
      <c r="T149" s="203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256</v>
      </c>
      <c r="AT149" s="204" t="s">
        <v>155</v>
      </c>
      <c r="AU149" s="204" t="s">
        <v>78</v>
      </c>
      <c r="AY149" s="18" t="s">
        <v>153</v>
      </c>
      <c r="BE149" s="205">
        <f t="shared" si="14"/>
        <v>0</v>
      </c>
      <c r="BF149" s="205">
        <f t="shared" si="15"/>
        <v>0</v>
      </c>
      <c r="BG149" s="205">
        <f t="shared" si="16"/>
        <v>0</v>
      </c>
      <c r="BH149" s="205">
        <f t="shared" si="17"/>
        <v>0</v>
      </c>
      <c r="BI149" s="205">
        <f t="shared" si="18"/>
        <v>0</v>
      </c>
      <c r="BJ149" s="18" t="s">
        <v>76</v>
      </c>
      <c r="BK149" s="205">
        <f t="shared" si="19"/>
        <v>0</v>
      </c>
      <c r="BL149" s="18" t="s">
        <v>256</v>
      </c>
      <c r="BM149" s="204" t="s">
        <v>1329</v>
      </c>
    </row>
    <row r="150" spans="1:65" s="2" customFormat="1" ht="55.5" customHeight="1">
      <c r="A150" s="35"/>
      <c r="B150" s="36"/>
      <c r="C150" s="193" t="s">
        <v>422</v>
      </c>
      <c r="D150" s="193" t="s">
        <v>155</v>
      </c>
      <c r="E150" s="194" t="s">
        <v>1330</v>
      </c>
      <c r="F150" s="195" t="s">
        <v>1331</v>
      </c>
      <c r="G150" s="196" t="s">
        <v>308</v>
      </c>
      <c r="H150" s="197">
        <v>269</v>
      </c>
      <c r="I150" s="198"/>
      <c r="J150" s="199">
        <f t="shared" si="10"/>
        <v>0</v>
      </c>
      <c r="K150" s="195" t="s">
        <v>159</v>
      </c>
      <c r="L150" s="40"/>
      <c r="M150" s="200" t="s">
        <v>19</v>
      </c>
      <c r="N150" s="201" t="s">
        <v>39</v>
      </c>
      <c r="O150" s="65"/>
      <c r="P150" s="202">
        <f t="shared" si="11"/>
        <v>0</v>
      </c>
      <c r="Q150" s="202">
        <v>1.9000000000000001E-4</v>
      </c>
      <c r="R150" s="202">
        <f t="shared" si="12"/>
        <v>5.1110000000000003E-2</v>
      </c>
      <c r="S150" s="202">
        <v>0</v>
      </c>
      <c r="T150" s="203">
        <f t="shared" si="1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256</v>
      </c>
      <c r="AT150" s="204" t="s">
        <v>155</v>
      </c>
      <c r="AU150" s="204" t="s">
        <v>78</v>
      </c>
      <c r="AY150" s="18" t="s">
        <v>153</v>
      </c>
      <c r="BE150" s="205">
        <f t="shared" si="14"/>
        <v>0</v>
      </c>
      <c r="BF150" s="205">
        <f t="shared" si="15"/>
        <v>0</v>
      </c>
      <c r="BG150" s="205">
        <f t="shared" si="16"/>
        <v>0</v>
      </c>
      <c r="BH150" s="205">
        <f t="shared" si="17"/>
        <v>0</v>
      </c>
      <c r="BI150" s="205">
        <f t="shared" si="18"/>
        <v>0</v>
      </c>
      <c r="BJ150" s="18" t="s">
        <v>76</v>
      </c>
      <c r="BK150" s="205">
        <f t="shared" si="19"/>
        <v>0</v>
      </c>
      <c r="BL150" s="18" t="s">
        <v>256</v>
      </c>
      <c r="BM150" s="204" t="s">
        <v>1332</v>
      </c>
    </row>
    <row r="151" spans="1:65" s="2" customFormat="1" ht="55.5" customHeight="1">
      <c r="A151" s="35"/>
      <c r="B151" s="36"/>
      <c r="C151" s="193" t="s">
        <v>429</v>
      </c>
      <c r="D151" s="193" t="s">
        <v>155</v>
      </c>
      <c r="E151" s="194" t="s">
        <v>1333</v>
      </c>
      <c r="F151" s="195" t="s">
        <v>1334</v>
      </c>
      <c r="G151" s="196" t="s">
        <v>308</v>
      </c>
      <c r="H151" s="197">
        <v>108</v>
      </c>
      <c r="I151" s="198"/>
      <c r="J151" s="199">
        <f t="shared" si="10"/>
        <v>0</v>
      </c>
      <c r="K151" s="195" t="s">
        <v>159</v>
      </c>
      <c r="L151" s="40"/>
      <c r="M151" s="200" t="s">
        <v>19</v>
      </c>
      <c r="N151" s="201" t="s">
        <v>39</v>
      </c>
      <c r="O151" s="65"/>
      <c r="P151" s="202">
        <f t="shared" si="11"/>
        <v>0</v>
      </c>
      <c r="Q151" s="202">
        <v>2.7E-4</v>
      </c>
      <c r="R151" s="202">
        <f t="shared" si="12"/>
        <v>2.9160000000000002E-2</v>
      </c>
      <c r="S151" s="202">
        <v>0</v>
      </c>
      <c r="T151" s="203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256</v>
      </c>
      <c r="AT151" s="204" t="s">
        <v>155</v>
      </c>
      <c r="AU151" s="204" t="s">
        <v>78</v>
      </c>
      <c r="AY151" s="18" t="s">
        <v>153</v>
      </c>
      <c r="BE151" s="205">
        <f t="shared" si="14"/>
        <v>0</v>
      </c>
      <c r="BF151" s="205">
        <f t="shared" si="15"/>
        <v>0</v>
      </c>
      <c r="BG151" s="205">
        <f t="shared" si="16"/>
        <v>0</v>
      </c>
      <c r="BH151" s="205">
        <f t="shared" si="17"/>
        <v>0</v>
      </c>
      <c r="BI151" s="205">
        <f t="shared" si="18"/>
        <v>0</v>
      </c>
      <c r="BJ151" s="18" t="s">
        <v>76</v>
      </c>
      <c r="BK151" s="205">
        <f t="shared" si="19"/>
        <v>0</v>
      </c>
      <c r="BL151" s="18" t="s">
        <v>256</v>
      </c>
      <c r="BM151" s="204" t="s">
        <v>1335</v>
      </c>
    </row>
    <row r="152" spans="1:65" s="2" customFormat="1" ht="16.5" customHeight="1">
      <c r="A152" s="35"/>
      <c r="B152" s="36"/>
      <c r="C152" s="193" t="s">
        <v>434</v>
      </c>
      <c r="D152" s="193" t="s">
        <v>155</v>
      </c>
      <c r="E152" s="194" t="s">
        <v>1336</v>
      </c>
      <c r="F152" s="195" t="s">
        <v>1337</v>
      </c>
      <c r="G152" s="196" t="s">
        <v>196</v>
      </c>
      <c r="H152" s="197">
        <v>1</v>
      </c>
      <c r="I152" s="198"/>
      <c r="J152" s="199">
        <f t="shared" si="10"/>
        <v>0</v>
      </c>
      <c r="K152" s="195" t="s">
        <v>19</v>
      </c>
      <c r="L152" s="40"/>
      <c r="M152" s="200" t="s">
        <v>19</v>
      </c>
      <c r="N152" s="201" t="s">
        <v>39</v>
      </c>
      <c r="O152" s="65"/>
      <c r="P152" s="202">
        <f t="shared" si="11"/>
        <v>0</v>
      </c>
      <c r="Q152" s="202">
        <v>0</v>
      </c>
      <c r="R152" s="202">
        <f t="shared" si="12"/>
        <v>0</v>
      </c>
      <c r="S152" s="202">
        <v>0</v>
      </c>
      <c r="T152" s="203">
        <f t="shared" si="1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256</v>
      </c>
      <c r="AT152" s="204" t="s">
        <v>155</v>
      </c>
      <c r="AU152" s="204" t="s">
        <v>78</v>
      </c>
      <c r="AY152" s="18" t="s">
        <v>153</v>
      </c>
      <c r="BE152" s="205">
        <f t="shared" si="14"/>
        <v>0</v>
      </c>
      <c r="BF152" s="205">
        <f t="shared" si="15"/>
        <v>0</v>
      </c>
      <c r="BG152" s="205">
        <f t="shared" si="16"/>
        <v>0</v>
      </c>
      <c r="BH152" s="205">
        <f t="shared" si="17"/>
        <v>0</v>
      </c>
      <c r="BI152" s="205">
        <f t="shared" si="18"/>
        <v>0</v>
      </c>
      <c r="BJ152" s="18" t="s">
        <v>76</v>
      </c>
      <c r="BK152" s="205">
        <f t="shared" si="19"/>
        <v>0</v>
      </c>
      <c r="BL152" s="18" t="s">
        <v>256</v>
      </c>
      <c r="BM152" s="204" t="s">
        <v>1338</v>
      </c>
    </row>
    <row r="153" spans="1:65" s="2" customFormat="1" ht="21.75" customHeight="1">
      <c r="A153" s="35"/>
      <c r="B153" s="36"/>
      <c r="C153" s="193" t="s">
        <v>439</v>
      </c>
      <c r="D153" s="193" t="s">
        <v>155</v>
      </c>
      <c r="E153" s="194" t="s">
        <v>1339</v>
      </c>
      <c r="F153" s="195" t="s">
        <v>1340</v>
      </c>
      <c r="G153" s="196" t="s">
        <v>308</v>
      </c>
      <c r="H153" s="197">
        <v>265</v>
      </c>
      <c r="I153" s="198"/>
      <c r="J153" s="199">
        <f t="shared" si="10"/>
        <v>0</v>
      </c>
      <c r="K153" s="195" t="s">
        <v>19</v>
      </c>
      <c r="L153" s="40"/>
      <c r="M153" s="200" t="s">
        <v>19</v>
      </c>
      <c r="N153" s="201" t="s">
        <v>39</v>
      </c>
      <c r="O153" s="65"/>
      <c r="P153" s="202">
        <f t="shared" si="11"/>
        <v>0</v>
      </c>
      <c r="Q153" s="202">
        <v>0</v>
      </c>
      <c r="R153" s="202">
        <f t="shared" si="12"/>
        <v>0</v>
      </c>
      <c r="S153" s="202">
        <v>0</v>
      </c>
      <c r="T153" s="203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256</v>
      </c>
      <c r="AT153" s="204" t="s">
        <v>155</v>
      </c>
      <c r="AU153" s="204" t="s">
        <v>78</v>
      </c>
      <c r="AY153" s="18" t="s">
        <v>153</v>
      </c>
      <c r="BE153" s="205">
        <f t="shared" si="14"/>
        <v>0</v>
      </c>
      <c r="BF153" s="205">
        <f t="shared" si="15"/>
        <v>0</v>
      </c>
      <c r="BG153" s="205">
        <f t="shared" si="16"/>
        <v>0</v>
      </c>
      <c r="BH153" s="205">
        <f t="shared" si="17"/>
        <v>0</v>
      </c>
      <c r="BI153" s="205">
        <f t="shared" si="18"/>
        <v>0</v>
      </c>
      <c r="BJ153" s="18" t="s">
        <v>76</v>
      </c>
      <c r="BK153" s="205">
        <f t="shared" si="19"/>
        <v>0</v>
      </c>
      <c r="BL153" s="18" t="s">
        <v>256</v>
      </c>
      <c r="BM153" s="204" t="s">
        <v>1341</v>
      </c>
    </row>
    <row r="154" spans="1:65" s="2" customFormat="1" ht="21.75" customHeight="1">
      <c r="A154" s="35"/>
      <c r="B154" s="36"/>
      <c r="C154" s="193" t="s">
        <v>443</v>
      </c>
      <c r="D154" s="193" t="s">
        <v>155</v>
      </c>
      <c r="E154" s="194" t="s">
        <v>1342</v>
      </c>
      <c r="F154" s="195" t="s">
        <v>1343</v>
      </c>
      <c r="G154" s="196" t="s">
        <v>308</v>
      </c>
      <c r="H154" s="197">
        <v>146</v>
      </c>
      <c r="I154" s="198"/>
      <c r="J154" s="199">
        <f t="shared" si="10"/>
        <v>0</v>
      </c>
      <c r="K154" s="195" t="s">
        <v>19</v>
      </c>
      <c r="L154" s="40"/>
      <c r="M154" s="200" t="s">
        <v>19</v>
      </c>
      <c r="N154" s="201" t="s">
        <v>39</v>
      </c>
      <c r="O154" s="65"/>
      <c r="P154" s="202">
        <f t="shared" si="11"/>
        <v>0</v>
      </c>
      <c r="Q154" s="202">
        <v>0</v>
      </c>
      <c r="R154" s="202">
        <f t="shared" si="12"/>
        <v>0</v>
      </c>
      <c r="S154" s="202">
        <v>0</v>
      </c>
      <c r="T154" s="203">
        <f t="shared" si="1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256</v>
      </c>
      <c r="AT154" s="204" t="s">
        <v>155</v>
      </c>
      <c r="AU154" s="204" t="s">
        <v>78</v>
      </c>
      <c r="AY154" s="18" t="s">
        <v>153</v>
      </c>
      <c r="BE154" s="205">
        <f t="shared" si="14"/>
        <v>0</v>
      </c>
      <c r="BF154" s="205">
        <f t="shared" si="15"/>
        <v>0</v>
      </c>
      <c r="BG154" s="205">
        <f t="shared" si="16"/>
        <v>0</v>
      </c>
      <c r="BH154" s="205">
        <f t="shared" si="17"/>
        <v>0</v>
      </c>
      <c r="BI154" s="205">
        <f t="shared" si="18"/>
        <v>0</v>
      </c>
      <c r="BJ154" s="18" t="s">
        <v>76</v>
      </c>
      <c r="BK154" s="205">
        <f t="shared" si="19"/>
        <v>0</v>
      </c>
      <c r="BL154" s="18" t="s">
        <v>256</v>
      </c>
      <c r="BM154" s="204" t="s">
        <v>1344</v>
      </c>
    </row>
    <row r="155" spans="1:65" s="2" customFormat="1" ht="21.75" customHeight="1">
      <c r="A155" s="35"/>
      <c r="B155" s="36"/>
      <c r="C155" s="193" t="s">
        <v>448</v>
      </c>
      <c r="D155" s="193" t="s">
        <v>155</v>
      </c>
      <c r="E155" s="194" t="s">
        <v>1345</v>
      </c>
      <c r="F155" s="195" t="s">
        <v>1346</v>
      </c>
      <c r="G155" s="196" t="s">
        <v>308</v>
      </c>
      <c r="H155" s="197">
        <v>86</v>
      </c>
      <c r="I155" s="198"/>
      <c r="J155" s="199">
        <f t="shared" si="10"/>
        <v>0</v>
      </c>
      <c r="K155" s="195" t="s">
        <v>19</v>
      </c>
      <c r="L155" s="40"/>
      <c r="M155" s="200" t="s">
        <v>19</v>
      </c>
      <c r="N155" s="201" t="s">
        <v>39</v>
      </c>
      <c r="O155" s="65"/>
      <c r="P155" s="202">
        <f t="shared" si="11"/>
        <v>0</v>
      </c>
      <c r="Q155" s="202">
        <v>0</v>
      </c>
      <c r="R155" s="202">
        <f t="shared" si="12"/>
        <v>0</v>
      </c>
      <c r="S155" s="202">
        <v>0</v>
      </c>
      <c r="T155" s="203">
        <f t="shared" si="1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256</v>
      </c>
      <c r="AT155" s="204" t="s">
        <v>155</v>
      </c>
      <c r="AU155" s="204" t="s">
        <v>78</v>
      </c>
      <c r="AY155" s="18" t="s">
        <v>153</v>
      </c>
      <c r="BE155" s="205">
        <f t="shared" si="14"/>
        <v>0</v>
      </c>
      <c r="BF155" s="205">
        <f t="shared" si="15"/>
        <v>0</v>
      </c>
      <c r="BG155" s="205">
        <f t="shared" si="16"/>
        <v>0</v>
      </c>
      <c r="BH155" s="205">
        <f t="shared" si="17"/>
        <v>0</v>
      </c>
      <c r="BI155" s="205">
        <f t="shared" si="18"/>
        <v>0</v>
      </c>
      <c r="BJ155" s="18" t="s">
        <v>76</v>
      </c>
      <c r="BK155" s="205">
        <f t="shared" si="19"/>
        <v>0</v>
      </c>
      <c r="BL155" s="18" t="s">
        <v>256</v>
      </c>
      <c r="BM155" s="204" t="s">
        <v>1347</v>
      </c>
    </row>
    <row r="156" spans="1:65" s="2" customFormat="1" ht="21.75" customHeight="1">
      <c r="A156" s="35"/>
      <c r="B156" s="36"/>
      <c r="C156" s="193" t="s">
        <v>454</v>
      </c>
      <c r="D156" s="193" t="s">
        <v>155</v>
      </c>
      <c r="E156" s="194" t="s">
        <v>1348</v>
      </c>
      <c r="F156" s="195" t="s">
        <v>1349</v>
      </c>
      <c r="G156" s="196" t="s">
        <v>308</v>
      </c>
      <c r="H156" s="197">
        <v>62</v>
      </c>
      <c r="I156" s="198"/>
      <c r="J156" s="199">
        <f t="shared" si="10"/>
        <v>0</v>
      </c>
      <c r="K156" s="195" t="s">
        <v>19</v>
      </c>
      <c r="L156" s="40"/>
      <c r="M156" s="200" t="s">
        <v>19</v>
      </c>
      <c r="N156" s="201" t="s">
        <v>39</v>
      </c>
      <c r="O156" s="65"/>
      <c r="P156" s="202">
        <f t="shared" si="11"/>
        <v>0</v>
      </c>
      <c r="Q156" s="202">
        <v>0</v>
      </c>
      <c r="R156" s="202">
        <f t="shared" si="12"/>
        <v>0</v>
      </c>
      <c r="S156" s="202">
        <v>0</v>
      </c>
      <c r="T156" s="203">
        <f t="shared" si="1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256</v>
      </c>
      <c r="AT156" s="204" t="s">
        <v>155</v>
      </c>
      <c r="AU156" s="204" t="s">
        <v>78</v>
      </c>
      <c r="AY156" s="18" t="s">
        <v>153</v>
      </c>
      <c r="BE156" s="205">
        <f t="shared" si="14"/>
        <v>0</v>
      </c>
      <c r="BF156" s="205">
        <f t="shared" si="15"/>
        <v>0</v>
      </c>
      <c r="BG156" s="205">
        <f t="shared" si="16"/>
        <v>0</v>
      </c>
      <c r="BH156" s="205">
        <f t="shared" si="17"/>
        <v>0</v>
      </c>
      <c r="BI156" s="205">
        <f t="shared" si="18"/>
        <v>0</v>
      </c>
      <c r="BJ156" s="18" t="s">
        <v>76</v>
      </c>
      <c r="BK156" s="205">
        <f t="shared" si="19"/>
        <v>0</v>
      </c>
      <c r="BL156" s="18" t="s">
        <v>256</v>
      </c>
      <c r="BM156" s="204" t="s">
        <v>1350</v>
      </c>
    </row>
    <row r="157" spans="1:65" s="2" customFormat="1" ht="21.75" customHeight="1">
      <c r="A157" s="35"/>
      <c r="B157" s="36"/>
      <c r="C157" s="193" t="s">
        <v>462</v>
      </c>
      <c r="D157" s="193" t="s">
        <v>155</v>
      </c>
      <c r="E157" s="194" t="s">
        <v>1351</v>
      </c>
      <c r="F157" s="195" t="s">
        <v>1352</v>
      </c>
      <c r="G157" s="196" t="s">
        <v>308</v>
      </c>
      <c r="H157" s="197">
        <v>96</v>
      </c>
      <c r="I157" s="198"/>
      <c r="J157" s="199">
        <f t="shared" si="10"/>
        <v>0</v>
      </c>
      <c r="K157" s="195" t="s">
        <v>19</v>
      </c>
      <c r="L157" s="40"/>
      <c r="M157" s="200" t="s">
        <v>19</v>
      </c>
      <c r="N157" s="201" t="s">
        <v>39</v>
      </c>
      <c r="O157" s="65"/>
      <c r="P157" s="202">
        <f t="shared" si="11"/>
        <v>0</v>
      </c>
      <c r="Q157" s="202">
        <v>0</v>
      </c>
      <c r="R157" s="202">
        <f t="shared" si="12"/>
        <v>0</v>
      </c>
      <c r="S157" s="202">
        <v>0</v>
      </c>
      <c r="T157" s="203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256</v>
      </c>
      <c r="AT157" s="204" t="s">
        <v>155</v>
      </c>
      <c r="AU157" s="204" t="s">
        <v>78</v>
      </c>
      <c r="AY157" s="18" t="s">
        <v>153</v>
      </c>
      <c r="BE157" s="205">
        <f t="shared" si="14"/>
        <v>0</v>
      </c>
      <c r="BF157" s="205">
        <f t="shared" si="15"/>
        <v>0</v>
      </c>
      <c r="BG157" s="205">
        <f t="shared" si="16"/>
        <v>0</v>
      </c>
      <c r="BH157" s="205">
        <f t="shared" si="17"/>
        <v>0</v>
      </c>
      <c r="BI157" s="205">
        <f t="shared" si="18"/>
        <v>0</v>
      </c>
      <c r="BJ157" s="18" t="s">
        <v>76</v>
      </c>
      <c r="BK157" s="205">
        <f t="shared" si="19"/>
        <v>0</v>
      </c>
      <c r="BL157" s="18" t="s">
        <v>256</v>
      </c>
      <c r="BM157" s="204" t="s">
        <v>1353</v>
      </c>
    </row>
    <row r="158" spans="1:65" s="2" customFormat="1" ht="21.75" customHeight="1">
      <c r="A158" s="35"/>
      <c r="B158" s="36"/>
      <c r="C158" s="193" t="s">
        <v>469</v>
      </c>
      <c r="D158" s="193" t="s">
        <v>155</v>
      </c>
      <c r="E158" s="194" t="s">
        <v>1354</v>
      </c>
      <c r="F158" s="195" t="s">
        <v>1355</v>
      </c>
      <c r="G158" s="196" t="s">
        <v>308</v>
      </c>
      <c r="H158" s="197">
        <v>12</v>
      </c>
      <c r="I158" s="198"/>
      <c r="J158" s="199">
        <f t="shared" si="10"/>
        <v>0</v>
      </c>
      <c r="K158" s="195" t="s">
        <v>19</v>
      </c>
      <c r="L158" s="40"/>
      <c r="M158" s="200" t="s">
        <v>19</v>
      </c>
      <c r="N158" s="201" t="s">
        <v>39</v>
      </c>
      <c r="O158" s="65"/>
      <c r="P158" s="202">
        <f t="shared" si="11"/>
        <v>0</v>
      </c>
      <c r="Q158" s="202">
        <v>0</v>
      </c>
      <c r="R158" s="202">
        <f t="shared" si="12"/>
        <v>0</v>
      </c>
      <c r="S158" s="202">
        <v>0</v>
      </c>
      <c r="T158" s="203">
        <f t="shared" si="1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256</v>
      </c>
      <c r="AT158" s="204" t="s">
        <v>155</v>
      </c>
      <c r="AU158" s="204" t="s">
        <v>78</v>
      </c>
      <c r="AY158" s="18" t="s">
        <v>153</v>
      </c>
      <c r="BE158" s="205">
        <f t="shared" si="14"/>
        <v>0</v>
      </c>
      <c r="BF158" s="205">
        <f t="shared" si="15"/>
        <v>0</v>
      </c>
      <c r="BG158" s="205">
        <f t="shared" si="16"/>
        <v>0</v>
      </c>
      <c r="BH158" s="205">
        <f t="shared" si="17"/>
        <v>0</v>
      </c>
      <c r="BI158" s="205">
        <f t="shared" si="18"/>
        <v>0</v>
      </c>
      <c r="BJ158" s="18" t="s">
        <v>76</v>
      </c>
      <c r="BK158" s="205">
        <f t="shared" si="19"/>
        <v>0</v>
      </c>
      <c r="BL158" s="18" t="s">
        <v>256</v>
      </c>
      <c r="BM158" s="204" t="s">
        <v>1356</v>
      </c>
    </row>
    <row r="159" spans="1:65" s="2" customFormat="1" ht="33" customHeight="1">
      <c r="A159" s="35"/>
      <c r="B159" s="36"/>
      <c r="C159" s="193" t="s">
        <v>473</v>
      </c>
      <c r="D159" s="193" t="s">
        <v>155</v>
      </c>
      <c r="E159" s="194" t="s">
        <v>1357</v>
      </c>
      <c r="F159" s="195" t="s">
        <v>1358</v>
      </c>
      <c r="G159" s="196" t="s">
        <v>308</v>
      </c>
      <c r="H159" s="197">
        <v>559</v>
      </c>
      <c r="I159" s="198"/>
      <c r="J159" s="199">
        <f t="shared" ref="J159:J190" si="20">ROUND(I159*H159,2)</f>
        <v>0</v>
      </c>
      <c r="K159" s="195" t="s">
        <v>159</v>
      </c>
      <c r="L159" s="40"/>
      <c r="M159" s="200" t="s">
        <v>19</v>
      </c>
      <c r="N159" s="201" t="s">
        <v>39</v>
      </c>
      <c r="O159" s="65"/>
      <c r="P159" s="202">
        <f t="shared" ref="P159:P190" si="21">O159*H159</f>
        <v>0</v>
      </c>
      <c r="Q159" s="202">
        <v>1.9000000000000001E-4</v>
      </c>
      <c r="R159" s="202">
        <f t="shared" ref="R159:R190" si="22">Q159*H159</f>
        <v>0.10621000000000001</v>
      </c>
      <c r="S159" s="202">
        <v>0</v>
      </c>
      <c r="T159" s="203">
        <f t="shared" ref="T159:T190" si="23"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256</v>
      </c>
      <c r="AT159" s="204" t="s">
        <v>155</v>
      </c>
      <c r="AU159" s="204" t="s">
        <v>78</v>
      </c>
      <c r="AY159" s="18" t="s">
        <v>153</v>
      </c>
      <c r="BE159" s="205">
        <f t="shared" ref="BE159:BE190" si="24">IF(N159="základní",J159,0)</f>
        <v>0</v>
      </c>
      <c r="BF159" s="205">
        <f t="shared" ref="BF159:BF190" si="25">IF(N159="snížená",J159,0)</f>
        <v>0</v>
      </c>
      <c r="BG159" s="205">
        <f t="shared" ref="BG159:BG190" si="26">IF(N159="zákl. přenesená",J159,0)</f>
        <v>0</v>
      </c>
      <c r="BH159" s="205">
        <f t="shared" ref="BH159:BH190" si="27">IF(N159="sníž. přenesená",J159,0)</f>
        <v>0</v>
      </c>
      <c r="BI159" s="205">
        <f t="shared" ref="BI159:BI190" si="28">IF(N159="nulová",J159,0)</f>
        <v>0</v>
      </c>
      <c r="BJ159" s="18" t="s">
        <v>76</v>
      </c>
      <c r="BK159" s="205">
        <f t="shared" ref="BK159:BK190" si="29">ROUND(I159*H159,2)</f>
        <v>0</v>
      </c>
      <c r="BL159" s="18" t="s">
        <v>256</v>
      </c>
      <c r="BM159" s="204" t="s">
        <v>1359</v>
      </c>
    </row>
    <row r="160" spans="1:65" s="2" customFormat="1" ht="33" customHeight="1">
      <c r="A160" s="35"/>
      <c r="B160" s="36"/>
      <c r="C160" s="193" t="s">
        <v>477</v>
      </c>
      <c r="D160" s="193" t="s">
        <v>155</v>
      </c>
      <c r="E160" s="194" t="s">
        <v>1360</v>
      </c>
      <c r="F160" s="195" t="s">
        <v>1361</v>
      </c>
      <c r="G160" s="196" t="s">
        <v>308</v>
      </c>
      <c r="H160" s="197">
        <v>108</v>
      </c>
      <c r="I160" s="198"/>
      <c r="J160" s="199">
        <f t="shared" si="20"/>
        <v>0</v>
      </c>
      <c r="K160" s="195" t="s">
        <v>159</v>
      </c>
      <c r="L160" s="40"/>
      <c r="M160" s="200" t="s">
        <v>19</v>
      </c>
      <c r="N160" s="201" t="s">
        <v>39</v>
      </c>
      <c r="O160" s="65"/>
      <c r="P160" s="202">
        <f t="shared" si="21"/>
        <v>0</v>
      </c>
      <c r="Q160" s="202">
        <v>3.5E-4</v>
      </c>
      <c r="R160" s="202">
        <f t="shared" si="22"/>
        <v>3.78E-2</v>
      </c>
      <c r="S160" s="202">
        <v>0</v>
      </c>
      <c r="T160" s="203">
        <f t="shared" si="2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4" t="s">
        <v>256</v>
      </c>
      <c r="AT160" s="204" t="s">
        <v>155</v>
      </c>
      <c r="AU160" s="204" t="s">
        <v>78</v>
      </c>
      <c r="AY160" s="18" t="s">
        <v>153</v>
      </c>
      <c r="BE160" s="205">
        <f t="shared" si="24"/>
        <v>0</v>
      </c>
      <c r="BF160" s="205">
        <f t="shared" si="25"/>
        <v>0</v>
      </c>
      <c r="BG160" s="205">
        <f t="shared" si="26"/>
        <v>0</v>
      </c>
      <c r="BH160" s="205">
        <f t="shared" si="27"/>
        <v>0</v>
      </c>
      <c r="BI160" s="205">
        <f t="shared" si="28"/>
        <v>0</v>
      </c>
      <c r="BJ160" s="18" t="s">
        <v>76</v>
      </c>
      <c r="BK160" s="205">
        <f t="shared" si="29"/>
        <v>0</v>
      </c>
      <c r="BL160" s="18" t="s">
        <v>256</v>
      </c>
      <c r="BM160" s="204" t="s">
        <v>1362</v>
      </c>
    </row>
    <row r="161" spans="1:65" s="2" customFormat="1" ht="21.75" customHeight="1">
      <c r="A161" s="35"/>
      <c r="B161" s="36"/>
      <c r="C161" s="193" t="s">
        <v>481</v>
      </c>
      <c r="D161" s="193" t="s">
        <v>155</v>
      </c>
      <c r="E161" s="194" t="s">
        <v>1363</v>
      </c>
      <c r="F161" s="195" t="s">
        <v>1364</v>
      </c>
      <c r="G161" s="196" t="s">
        <v>308</v>
      </c>
      <c r="H161" s="197">
        <v>667</v>
      </c>
      <c r="I161" s="198"/>
      <c r="J161" s="199">
        <f t="shared" si="20"/>
        <v>0</v>
      </c>
      <c r="K161" s="195" t="s">
        <v>159</v>
      </c>
      <c r="L161" s="40"/>
      <c r="M161" s="200" t="s">
        <v>19</v>
      </c>
      <c r="N161" s="201" t="s">
        <v>39</v>
      </c>
      <c r="O161" s="65"/>
      <c r="P161" s="202">
        <f t="shared" si="21"/>
        <v>0</v>
      </c>
      <c r="Q161" s="202">
        <v>1.0000000000000001E-5</v>
      </c>
      <c r="R161" s="202">
        <f t="shared" si="22"/>
        <v>6.6700000000000006E-3</v>
      </c>
      <c r="S161" s="202">
        <v>0</v>
      </c>
      <c r="T161" s="203">
        <f t="shared" si="2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256</v>
      </c>
      <c r="AT161" s="204" t="s">
        <v>155</v>
      </c>
      <c r="AU161" s="204" t="s">
        <v>78</v>
      </c>
      <c r="AY161" s="18" t="s">
        <v>153</v>
      </c>
      <c r="BE161" s="205">
        <f t="shared" si="24"/>
        <v>0</v>
      </c>
      <c r="BF161" s="205">
        <f t="shared" si="25"/>
        <v>0</v>
      </c>
      <c r="BG161" s="205">
        <f t="shared" si="26"/>
        <v>0</v>
      </c>
      <c r="BH161" s="205">
        <f t="shared" si="27"/>
        <v>0</v>
      </c>
      <c r="BI161" s="205">
        <f t="shared" si="28"/>
        <v>0</v>
      </c>
      <c r="BJ161" s="18" t="s">
        <v>76</v>
      </c>
      <c r="BK161" s="205">
        <f t="shared" si="29"/>
        <v>0</v>
      </c>
      <c r="BL161" s="18" t="s">
        <v>256</v>
      </c>
      <c r="BM161" s="204" t="s">
        <v>1365</v>
      </c>
    </row>
    <row r="162" spans="1:65" s="2" customFormat="1" ht="33" customHeight="1">
      <c r="A162" s="35"/>
      <c r="B162" s="36"/>
      <c r="C162" s="193" t="s">
        <v>485</v>
      </c>
      <c r="D162" s="193" t="s">
        <v>155</v>
      </c>
      <c r="E162" s="194" t="s">
        <v>1366</v>
      </c>
      <c r="F162" s="195" t="s">
        <v>1367</v>
      </c>
      <c r="G162" s="196" t="s">
        <v>196</v>
      </c>
      <c r="H162" s="197">
        <v>21</v>
      </c>
      <c r="I162" s="198"/>
      <c r="J162" s="199">
        <f t="shared" si="20"/>
        <v>0</v>
      </c>
      <c r="K162" s="195" t="s">
        <v>159</v>
      </c>
      <c r="L162" s="40"/>
      <c r="M162" s="200" t="s">
        <v>19</v>
      </c>
      <c r="N162" s="201" t="s">
        <v>39</v>
      </c>
      <c r="O162" s="65"/>
      <c r="P162" s="202">
        <f t="shared" si="21"/>
        <v>0</v>
      </c>
      <c r="Q162" s="202">
        <v>8.0999999999999996E-4</v>
      </c>
      <c r="R162" s="202">
        <f t="shared" si="22"/>
        <v>1.7009999999999997E-2</v>
      </c>
      <c r="S162" s="202">
        <v>0</v>
      </c>
      <c r="T162" s="203">
        <f t="shared" si="2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256</v>
      </c>
      <c r="AT162" s="204" t="s">
        <v>155</v>
      </c>
      <c r="AU162" s="204" t="s">
        <v>78</v>
      </c>
      <c r="AY162" s="18" t="s">
        <v>153</v>
      </c>
      <c r="BE162" s="205">
        <f t="shared" si="24"/>
        <v>0</v>
      </c>
      <c r="BF162" s="205">
        <f t="shared" si="25"/>
        <v>0</v>
      </c>
      <c r="BG162" s="205">
        <f t="shared" si="26"/>
        <v>0</v>
      </c>
      <c r="BH162" s="205">
        <f t="shared" si="27"/>
        <v>0</v>
      </c>
      <c r="BI162" s="205">
        <f t="shared" si="28"/>
        <v>0</v>
      </c>
      <c r="BJ162" s="18" t="s">
        <v>76</v>
      </c>
      <c r="BK162" s="205">
        <f t="shared" si="29"/>
        <v>0</v>
      </c>
      <c r="BL162" s="18" t="s">
        <v>256</v>
      </c>
      <c r="BM162" s="204" t="s">
        <v>1368</v>
      </c>
    </row>
    <row r="163" spans="1:65" s="2" customFormat="1" ht="33" customHeight="1">
      <c r="A163" s="35"/>
      <c r="B163" s="36"/>
      <c r="C163" s="193" t="s">
        <v>490</v>
      </c>
      <c r="D163" s="193" t="s">
        <v>155</v>
      </c>
      <c r="E163" s="194" t="s">
        <v>1369</v>
      </c>
      <c r="F163" s="195" t="s">
        <v>1370</v>
      </c>
      <c r="G163" s="196" t="s">
        <v>196</v>
      </c>
      <c r="H163" s="197">
        <v>24</v>
      </c>
      <c r="I163" s="198"/>
      <c r="J163" s="199">
        <f t="shared" si="20"/>
        <v>0</v>
      </c>
      <c r="K163" s="195" t="s">
        <v>159</v>
      </c>
      <c r="L163" s="40"/>
      <c r="M163" s="200" t="s">
        <v>19</v>
      </c>
      <c r="N163" s="201" t="s">
        <v>39</v>
      </c>
      <c r="O163" s="65"/>
      <c r="P163" s="202">
        <f t="shared" si="21"/>
        <v>0</v>
      </c>
      <c r="Q163" s="202">
        <v>4.2999999999999999E-4</v>
      </c>
      <c r="R163" s="202">
        <f t="shared" si="22"/>
        <v>1.0319999999999999E-2</v>
      </c>
      <c r="S163" s="202">
        <v>0</v>
      </c>
      <c r="T163" s="203">
        <f t="shared" si="2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256</v>
      </c>
      <c r="AT163" s="204" t="s">
        <v>155</v>
      </c>
      <c r="AU163" s="204" t="s">
        <v>78</v>
      </c>
      <c r="AY163" s="18" t="s">
        <v>153</v>
      </c>
      <c r="BE163" s="205">
        <f t="shared" si="24"/>
        <v>0</v>
      </c>
      <c r="BF163" s="205">
        <f t="shared" si="25"/>
        <v>0</v>
      </c>
      <c r="BG163" s="205">
        <f t="shared" si="26"/>
        <v>0</v>
      </c>
      <c r="BH163" s="205">
        <f t="shared" si="27"/>
        <v>0</v>
      </c>
      <c r="BI163" s="205">
        <f t="shared" si="28"/>
        <v>0</v>
      </c>
      <c r="BJ163" s="18" t="s">
        <v>76</v>
      </c>
      <c r="BK163" s="205">
        <f t="shared" si="29"/>
        <v>0</v>
      </c>
      <c r="BL163" s="18" t="s">
        <v>256</v>
      </c>
      <c r="BM163" s="204" t="s">
        <v>1371</v>
      </c>
    </row>
    <row r="164" spans="1:65" s="2" customFormat="1" ht="33" customHeight="1">
      <c r="A164" s="35"/>
      <c r="B164" s="36"/>
      <c r="C164" s="193" t="s">
        <v>494</v>
      </c>
      <c r="D164" s="193" t="s">
        <v>155</v>
      </c>
      <c r="E164" s="194" t="s">
        <v>1372</v>
      </c>
      <c r="F164" s="195" t="s">
        <v>1373</v>
      </c>
      <c r="G164" s="196" t="s">
        <v>196</v>
      </c>
      <c r="H164" s="197">
        <v>8</v>
      </c>
      <c r="I164" s="198"/>
      <c r="J164" s="199">
        <f t="shared" si="20"/>
        <v>0</v>
      </c>
      <c r="K164" s="195" t="s">
        <v>159</v>
      </c>
      <c r="L164" s="40"/>
      <c r="M164" s="200" t="s">
        <v>19</v>
      </c>
      <c r="N164" s="201" t="s">
        <v>39</v>
      </c>
      <c r="O164" s="65"/>
      <c r="P164" s="202">
        <f t="shared" si="21"/>
        <v>0</v>
      </c>
      <c r="Q164" s="202">
        <v>1.1999999999999999E-3</v>
      </c>
      <c r="R164" s="202">
        <f t="shared" si="22"/>
        <v>9.5999999999999992E-3</v>
      </c>
      <c r="S164" s="202">
        <v>0</v>
      </c>
      <c r="T164" s="203">
        <f t="shared" si="2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256</v>
      </c>
      <c r="AT164" s="204" t="s">
        <v>155</v>
      </c>
      <c r="AU164" s="204" t="s">
        <v>78</v>
      </c>
      <c r="AY164" s="18" t="s">
        <v>153</v>
      </c>
      <c r="BE164" s="205">
        <f t="shared" si="24"/>
        <v>0</v>
      </c>
      <c r="BF164" s="205">
        <f t="shared" si="25"/>
        <v>0</v>
      </c>
      <c r="BG164" s="205">
        <f t="shared" si="26"/>
        <v>0</v>
      </c>
      <c r="BH164" s="205">
        <f t="shared" si="27"/>
        <v>0</v>
      </c>
      <c r="BI164" s="205">
        <f t="shared" si="28"/>
        <v>0</v>
      </c>
      <c r="BJ164" s="18" t="s">
        <v>76</v>
      </c>
      <c r="BK164" s="205">
        <f t="shared" si="29"/>
        <v>0</v>
      </c>
      <c r="BL164" s="18" t="s">
        <v>256</v>
      </c>
      <c r="BM164" s="204" t="s">
        <v>1374</v>
      </c>
    </row>
    <row r="165" spans="1:65" s="2" customFormat="1" ht="33" customHeight="1">
      <c r="A165" s="35"/>
      <c r="B165" s="36"/>
      <c r="C165" s="193" t="s">
        <v>498</v>
      </c>
      <c r="D165" s="193" t="s">
        <v>155</v>
      </c>
      <c r="E165" s="194" t="s">
        <v>1375</v>
      </c>
      <c r="F165" s="195" t="s">
        <v>1376</v>
      </c>
      <c r="G165" s="196" t="s">
        <v>196</v>
      </c>
      <c r="H165" s="197">
        <v>1</v>
      </c>
      <c r="I165" s="198"/>
      <c r="J165" s="199">
        <f t="shared" si="20"/>
        <v>0</v>
      </c>
      <c r="K165" s="195" t="s">
        <v>159</v>
      </c>
      <c r="L165" s="40"/>
      <c r="M165" s="200" t="s">
        <v>19</v>
      </c>
      <c r="N165" s="201" t="s">
        <v>39</v>
      </c>
      <c r="O165" s="65"/>
      <c r="P165" s="202">
        <f t="shared" si="21"/>
        <v>0</v>
      </c>
      <c r="Q165" s="202">
        <v>1.6900000000000001E-3</v>
      </c>
      <c r="R165" s="202">
        <f t="shared" si="22"/>
        <v>1.6900000000000001E-3</v>
      </c>
      <c r="S165" s="202">
        <v>0</v>
      </c>
      <c r="T165" s="203">
        <f t="shared" si="2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256</v>
      </c>
      <c r="AT165" s="204" t="s">
        <v>155</v>
      </c>
      <c r="AU165" s="204" t="s">
        <v>78</v>
      </c>
      <c r="AY165" s="18" t="s">
        <v>153</v>
      </c>
      <c r="BE165" s="205">
        <f t="shared" si="24"/>
        <v>0</v>
      </c>
      <c r="BF165" s="205">
        <f t="shared" si="25"/>
        <v>0</v>
      </c>
      <c r="BG165" s="205">
        <f t="shared" si="26"/>
        <v>0</v>
      </c>
      <c r="BH165" s="205">
        <f t="shared" si="27"/>
        <v>0</v>
      </c>
      <c r="BI165" s="205">
        <f t="shared" si="28"/>
        <v>0</v>
      </c>
      <c r="BJ165" s="18" t="s">
        <v>76</v>
      </c>
      <c r="BK165" s="205">
        <f t="shared" si="29"/>
        <v>0</v>
      </c>
      <c r="BL165" s="18" t="s">
        <v>256</v>
      </c>
      <c r="BM165" s="204" t="s">
        <v>1377</v>
      </c>
    </row>
    <row r="166" spans="1:65" s="2" customFormat="1" ht="16.5" customHeight="1">
      <c r="A166" s="35"/>
      <c r="B166" s="36"/>
      <c r="C166" s="193" t="s">
        <v>502</v>
      </c>
      <c r="D166" s="193" t="s">
        <v>155</v>
      </c>
      <c r="E166" s="194" t="s">
        <v>1378</v>
      </c>
      <c r="F166" s="195" t="s">
        <v>1379</v>
      </c>
      <c r="G166" s="196" t="s">
        <v>308</v>
      </c>
      <c r="H166" s="197">
        <v>186</v>
      </c>
      <c r="I166" s="198"/>
      <c r="J166" s="199">
        <f t="shared" si="20"/>
        <v>0</v>
      </c>
      <c r="K166" s="195" t="s">
        <v>159</v>
      </c>
      <c r="L166" s="40"/>
      <c r="M166" s="200" t="s">
        <v>19</v>
      </c>
      <c r="N166" s="201" t="s">
        <v>39</v>
      </c>
      <c r="O166" s="65"/>
      <c r="P166" s="202">
        <f t="shared" si="21"/>
        <v>0</v>
      </c>
      <c r="Q166" s="202">
        <v>1.6199999999999999E-3</v>
      </c>
      <c r="R166" s="202">
        <f t="shared" si="22"/>
        <v>0.30131999999999998</v>
      </c>
      <c r="S166" s="202">
        <v>0</v>
      </c>
      <c r="T166" s="203">
        <f t="shared" si="2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256</v>
      </c>
      <c r="AT166" s="204" t="s">
        <v>155</v>
      </c>
      <c r="AU166" s="204" t="s">
        <v>78</v>
      </c>
      <c r="AY166" s="18" t="s">
        <v>153</v>
      </c>
      <c r="BE166" s="205">
        <f t="shared" si="24"/>
        <v>0</v>
      </c>
      <c r="BF166" s="205">
        <f t="shared" si="25"/>
        <v>0</v>
      </c>
      <c r="BG166" s="205">
        <f t="shared" si="26"/>
        <v>0</v>
      </c>
      <c r="BH166" s="205">
        <f t="shared" si="27"/>
        <v>0</v>
      </c>
      <c r="BI166" s="205">
        <f t="shared" si="28"/>
        <v>0</v>
      </c>
      <c r="BJ166" s="18" t="s">
        <v>76</v>
      </c>
      <c r="BK166" s="205">
        <f t="shared" si="29"/>
        <v>0</v>
      </c>
      <c r="BL166" s="18" t="s">
        <v>256</v>
      </c>
      <c r="BM166" s="204" t="s">
        <v>1380</v>
      </c>
    </row>
    <row r="167" spans="1:65" s="2" customFormat="1" ht="16.5" customHeight="1">
      <c r="A167" s="35"/>
      <c r="B167" s="36"/>
      <c r="C167" s="193" t="s">
        <v>506</v>
      </c>
      <c r="D167" s="193" t="s">
        <v>155</v>
      </c>
      <c r="E167" s="194" t="s">
        <v>1381</v>
      </c>
      <c r="F167" s="195" t="s">
        <v>1382</v>
      </c>
      <c r="G167" s="196" t="s">
        <v>308</v>
      </c>
      <c r="H167" s="197">
        <v>96</v>
      </c>
      <c r="I167" s="198"/>
      <c r="J167" s="199">
        <f t="shared" si="20"/>
        <v>0</v>
      </c>
      <c r="K167" s="195" t="s">
        <v>159</v>
      </c>
      <c r="L167" s="40"/>
      <c r="M167" s="200" t="s">
        <v>19</v>
      </c>
      <c r="N167" s="201" t="s">
        <v>39</v>
      </c>
      <c r="O167" s="65"/>
      <c r="P167" s="202">
        <f t="shared" si="21"/>
        <v>0</v>
      </c>
      <c r="Q167" s="202">
        <v>1.92E-3</v>
      </c>
      <c r="R167" s="202">
        <f t="shared" si="22"/>
        <v>0.18432000000000001</v>
      </c>
      <c r="S167" s="202">
        <v>0</v>
      </c>
      <c r="T167" s="203">
        <f t="shared" si="2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256</v>
      </c>
      <c r="AT167" s="204" t="s">
        <v>155</v>
      </c>
      <c r="AU167" s="204" t="s">
        <v>78</v>
      </c>
      <c r="AY167" s="18" t="s">
        <v>153</v>
      </c>
      <c r="BE167" s="205">
        <f t="shared" si="24"/>
        <v>0</v>
      </c>
      <c r="BF167" s="205">
        <f t="shared" si="25"/>
        <v>0</v>
      </c>
      <c r="BG167" s="205">
        <f t="shared" si="26"/>
        <v>0</v>
      </c>
      <c r="BH167" s="205">
        <f t="shared" si="27"/>
        <v>0</v>
      </c>
      <c r="BI167" s="205">
        <f t="shared" si="28"/>
        <v>0</v>
      </c>
      <c r="BJ167" s="18" t="s">
        <v>76</v>
      </c>
      <c r="BK167" s="205">
        <f t="shared" si="29"/>
        <v>0</v>
      </c>
      <c r="BL167" s="18" t="s">
        <v>256</v>
      </c>
      <c r="BM167" s="204" t="s">
        <v>1383</v>
      </c>
    </row>
    <row r="168" spans="1:65" s="2" customFormat="1" ht="16.5" customHeight="1">
      <c r="A168" s="35"/>
      <c r="B168" s="36"/>
      <c r="C168" s="193" t="s">
        <v>510</v>
      </c>
      <c r="D168" s="193" t="s">
        <v>155</v>
      </c>
      <c r="E168" s="194" t="s">
        <v>1384</v>
      </c>
      <c r="F168" s="195" t="s">
        <v>1385</v>
      </c>
      <c r="G168" s="196" t="s">
        <v>308</v>
      </c>
      <c r="H168" s="197">
        <v>86</v>
      </c>
      <c r="I168" s="198"/>
      <c r="J168" s="199">
        <f t="shared" si="20"/>
        <v>0</v>
      </c>
      <c r="K168" s="195" t="s">
        <v>159</v>
      </c>
      <c r="L168" s="40"/>
      <c r="M168" s="200" t="s">
        <v>19</v>
      </c>
      <c r="N168" s="201" t="s">
        <v>39</v>
      </c>
      <c r="O168" s="65"/>
      <c r="P168" s="202">
        <f t="shared" si="21"/>
        <v>0</v>
      </c>
      <c r="Q168" s="202">
        <v>2.4199999999999998E-3</v>
      </c>
      <c r="R168" s="202">
        <f t="shared" si="22"/>
        <v>0.20812</v>
      </c>
      <c r="S168" s="202">
        <v>0</v>
      </c>
      <c r="T168" s="203">
        <f t="shared" si="2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4" t="s">
        <v>256</v>
      </c>
      <c r="AT168" s="204" t="s">
        <v>155</v>
      </c>
      <c r="AU168" s="204" t="s">
        <v>78</v>
      </c>
      <c r="AY168" s="18" t="s">
        <v>153</v>
      </c>
      <c r="BE168" s="205">
        <f t="shared" si="24"/>
        <v>0</v>
      </c>
      <c r="BF168" s="205">
        <f t="shared" si="25"/>
        <v>0</v>
      </c>
      <c r="BG168" s="205">
        <f t="shared" si="26"/>
        <v>0</v>
      </c>
      <c r="BH168" s="205">
        <f t="shared" si="27"/>
        <v>0</v>
      </c>
      <c r="BI168" s="205">
        <f t="shared" si="28"/>
        <v>0</v>
      </c>
      <c r="BJ168" s="18" t="s">
        <v>76</v>
      </c>
      <c r="BK168" s="205">
        <f t="shared" si="29"/>
        <v>0</v>
      </c>
      <c r="BL168" s="18" t="s">
        <v>256</v>
      </c>
      <c r="BM168" s="204" t="s">
        <v>1386</v>
      </c>
    </row>
    <row r="169" spans="1:65" s="2" customFormat="1" ht="16.5" customHeight="1">
      <c r="A169" s="35"/>
      <c r="B169" s="36"/>
      <c r="C169" s="193" t="s">
        <v>515</v>
      </c>
      <c r="D169" s="193" t="s">
        <v>155</v>
      </c>
      <c r="E169" s="194" t="s">
        <v>1387</v>
      </c>
      <c r="F169" s="195" t="s">
        <v>1388</v>
      </c>
      <c r="G169" s="196" t="s">
        <v>196</v>
      </c>
      <c r="H169" s="197">
        <v>1</v>
      </c>
      <c r="I169" s="198"/>
      <c r="J169" s="199">
        <f t="shared" si="20"/>
        <v>0</v>
      </c>
      <c r="K169" s="195" t="s">
        <v>19</v>
      </c>
      <c r="L169" s="40"/>
      <c r="M169" s="200" t="s">
        <v>19</v>
      </c>
      <c r="N169" s="201" t="s">
        <v>39</v>
      </c>
      <c r="O169" s="65"/>
      <c r="P169" s="202">
        <f t="shared" si="21"/>
        <v>0</v>
      </c>
      <c r="Q169" s="202">
        <v>0</v>
      </c>
      <c r="R169" s="202">
        <f t="shared" si="22"/>
        <v>0</v>
      </c>
      <c r="S169" s="202">
        <v>0</v>
      </c>
      <c r="T169" s="203">
        <f t="shared" si="2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256</v>
      </c>
      <c r="AT169" s="204" t="s">
        <v>155</v>
      </c>
      <c r="AU169" s="204" t="s">
        <v>78</v>
      </c>
      <c r="AY169" s="18" t="s">
        <v>153</v>
      </c>
      <c r="BE169" s="205">
        <f t="shared" si="24"/>
        <v>0</v>
      </c>
      <c r="BF169" s="205">
        <f t="shared" si="25"/>
        <v>0</v>
      </c>
      <c r="BG169" s="205">
        <f t="shared" si="26"/>
        <v>0</v>
      </c>
      <c r="BH169" s="205">
        <f t="shared" si="27"/>
        <v>0</v>
      </c>
      <c r="BI169" s="205">
        <f t="shared" si="28"/>
        <v>0</v>
      </c>
      <c r="BJ169" s="18" t="s">
        <v>76</v>
      </c>
      <c r="BK169" s="205">
        <f t="shared" si="29"/>
        <v>0</v>
      </c>
      <c r="BL169" s="18" t="s">
        <v>256</v>
      </c>
      <c r="BM169" s="204" t="s">
        <v>1389</v>
      </c>
    </row>
    <row r="170" spans="1:65" s="2" customFormat="1" ht="21.75" customHeight="1">
      <c r="A170" s="35"/>
      <c r="B170" s="36"/>
      <c r="C170" s="193" t="s">
        <v>522</v>
      </c>
      <c r="D170" s="193" t="s">
        <v>155</v>
      </c>
      <c r="E170" s="194" t="s">
        <v>1390</v>
      </c>
      <c r="F170" s="195" t="s">
        <v>1391</v>
      </c>
      <c r="G170" s="196" t="s">
        <v>196</v>
      </c>
      <c r="H170" s="197">
        <v>12</v>
      </c>
      <c r="I170" s="198"/>
      <c r="J170" s="199">
        <f t="shared" si="20"/>
        <v>0</v>
      </c>
      <c r="K170" s="195" t="s">
        <v>159</v>
      </c>
      <c r="L170" s="40"/>
      <c r="M170" s="200" t="s">
        <v>19</v>
      </c>
      <c r="N170" s="201" t="s">
        <v>39</v>
      </c>
      <c r="O170" s="65"/>
      <c r="P170" s="202">
        <f t="shared" si="21"/>
        <v>0</v>
      </c>
      <c r="Q170" s="202">
        <v>1.2999999999999999E-4</v>
      </c>
      <c r="R170" s="202">
        <f t="shared" si="22"/>
        <v>1.5599999999999998E-3</v>
      </c>
      <c r="S170" s="202">
        <v>0</v>
      </c>
      <c r="T170" s="203">
        <f t="shared" si="2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4" t="s">
        <v>256</v>
      </c>
      <c r="AT170" s="204" t="s">
        <v>155</v>
      </c>
      <c r="AU170" s="204" t="s">
        <v>78</v>
      </c>
      <c r="AY170" s="18" t="s">
        <v>153</v>
      </c>
      <c r="BE170" s="205">
        <f t="shared" si="24"/>
        <v>0</v>
      </c>
      <c r="BF170" s="205">
        <f t="shared" si="25"/>
        <v>0</v>
      </c>
      <c r="BG170" s="205">
        <f t="shared" si="26"/>
        <v>0</v>
      </c>
      <c r="BH170" s="205">
        <f t="shared" si="27"/>
        <v>0</v>
      </c>
      <c r="BI170" s="205">
        <f t="shared" si="28"/>
        <v>0</v>
      </c>
      <c r="BJ170" s="18" t="s">
        <v>76</v>
      </c>
      <c r="BK170" s="205">
        <f t="shared" si="29"/>
        <v>0</v>
      </c>
      <c r="BL170" s="18" t="s">
        <v>256</v>
      </c>
      <c r="BM170" s="204" t="s">
        <v>1392</v>
      </c>
    </row>
    <row r="171" spans="1:65" s="2" customFormat="1" ht="16.5" customHeight="1">
      <c r="A171" s="35"/>
      <c r="B171" s="36"/>
      <c r="C171" s="193" t="s">
        <v>527</v>
      </c>
      <c r="D171" s="193" t="s">
        <v>155</v>
      </c>
      <c r="E171" s="194" t="s">
        <v>1393</v>
      </c>
      <c r="F171" s="195" t="s">
        <v>1394</v>
      </c>
      <c r="G171" s="196" t="s">
        <v>1395</v>
      </c>
      <c r="H171" s="197">
        <v>11</v>
      </c>
      <c r="I171" s="198"/>
      <c r="J171" s="199">
        <f t="shared" si="20"/>
        <v>0</v>
      </c>
      <c r="K171" s="195" t="s">
        <v>159</v>
      </c>
      <c r="L171" s="40"/>
      <c r="M171" s="200" t="s">
        <v>19</v>
      </c>
      <c r="N171" s="201" t="s">
        <v>39</v>
      </c>
      <c r="O171" s="65"/>
      <c r="P171" s="202">
        <f t="shared" si="21"/>
        <v>0</v>
      </c>
      <c r="Q171" s="202">
        <v>2.5000000000000001E-4</v>
      </c>
      <c r="R171" s="202">
        <f t="shared" si="22"/>
        <v>2.7499999999999998E-3</v>
      </c>
      <c r="S171" s="202">
        <v>0</v>
      </c>
      <c r="T171" s="203">
        <f t="shared" si="2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256</v>
      </c>
      <c r="AT171" s="204" t="s">
        <v>155</v>
      </c>
      <c r="AU171" s="204" t="s">
        <v>78</v>
      </c>
      <c r="AY171" s="18" t="s">
        <v>153</v>
      </c>
      <c r="BE171" s="205">
        <f t="shared" si="24"/>
        <v>0</v>
      </c>
      <c r="BF171" s="205">
        <f t="shared" si="25"/>
        <v>0</v>
      </c>
      <c r="BG171" s="205">
        <f t="shared" si="26"/>
        <v>0</v>
      </c>
      <c r="BH171" s="205">
        <f t="shared" si="27"/>
        <v>0</v>
      </c>
      <c r="BI171" s="205">
        <f t="shared" si="28"/>
        <v>0</v>
      </c>
      <c r="BJ171" s="18" t="s">
        <v>76</v>
      </c>
      <c r="BK171" s="205">
        <f t="shared" si="29"/>
        <v>0</v>
      </c>
      <c r="BL171" s="18" t="s">
        <v>256</v>
      </c>
      <c r="BM171" s="204" t="s">
        <v>1396</v>
      </c>
    </row>
    <row r="172" spans="1:65" s="2" customFormat="1" ht="21.75" customHeight="1">
      <c r="A172" s="35"/>
      <c r="B172" s="36"/>
      <c r="C172" s="193" t="s">
        <v>531</v>
      </c>
      <c r="D172" s="193" t="s">
        <v>155</v>
      </c>
      <c r="E172" s="194" t="s">
        <v>1397</v>
      </c>
      <c r="F172" s="195" t="s">
        <v>1398</v>
      </c>
      <c r="G172" s="196" t="s">
        <v>196</v>
      </c>
      <c r="H172" s="197">
        <v>31</v>
      </c>
      <c r="I172" s="198"/>
      <c r="J172" s="199">
        <f t="shared" si="20"/>
        <v>0</v>
      </c>
      <c r="K172" s="195" t="s">
        <v>159</v>
      </c>
      <c r="L172" s="40"/>
      <c r="M172" s="200" t="s">
        <v>19</v>
      </c>
      <c r="N172" s="201" t="s">
        <v>39</v>
      </c>
      <c r="O172" s="65"/>
      <c r="P172" s="202">
        <f t="shared" si="21"/>
        <v>0</v>
      </c>
      <c r="Q172" s="202">
        <v>2.2000000000000001E-4</v>
      </c>
      <c r="R172" s="202">
        <f t="shared" si="22"/>
        <v>6.8200000000000005E-3</v>
      </c>
      <c r="S172" s="202">
        <v>0</v>
      </c>
      <c r="T172" s="203">
        <f t="shared" si="2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4" t="s">
        <v>256</v>
      </c>
      <c r="AT172" s="204" t="s">
        <v>155</v>
      </c>
      <c r="AU172" s="204" t="s">
        <v>78</v>
      </c>
      <c r="AY172" s="18" t="s">
        <v>153</v>
      </c>
      <c r="BE172" s="205">
        <f t="shared" si="24"/>
        <v>0</v>
      </c>
      <c r="BF172" s="205">
        <f t="shared" si="25"/>
        <v>0</v>
      </c>
      <c r="BG172" s="205">
        <f t="shared" si="26"/>
        <v>0</v>
      </c>
      <c r="BH172" s="205">
        <f t="shared" si="27"/>
        <v>0</v>
      </c>
      <c r="BI172" s="205">
        <f t="shared" si="28"/>
        <v>0</v>
      </c>
      <c r="BJ172" s="18" t="s">
        <v>76</v>
      </c>
      <c r="BK172" s="205">
        <f t="shared" si="29"/>
        <v>0</v>
      </c>
      <c r="BL172" s="18" t="s">
        <v>256</v>
      </c>
      <c r="BM172" s="204" t="s">
        <v>1399</v>
      </c>
    </row>
    <row r="173" spans="1:65" s="2" customFormat="1" ht="16.5" customHeight="1">
      <c r="A173" s="35"/>
      <c r="B173" s="36"/>
      <c r="C173" s="193" t="s">
        <v>535</v>
      </c>
      <c r="D173" s="193" t="s">
        <v>155</v>
      </c>
      <c r="E173" s="194" t="s">
        <v>1400</v>
      </c>
      <c r="F173" s="195" t="s">
        <v>1401</v>
      </c>
      <c r="G173" s="196" t="s">
        <v>196</v>
      </c>
      <c r="H173" s="197">
        <v>9</v>
      </c>
      <c r="I173" s="198"/>
      <c r="J173" s="199">
        <f t="shared" si="20"/>
        <v>0</v>
      </c>
      <c r="K173" s="195" t="s">
        <v>159</v>
      </c>
      <c r="L173" s="40"/>
      <c r="M173" s="200" t="s">
        <v>19</v>
      </c>
      <c r="N173" s="201" t="s">
        <v>39</v>
      </c>
      <c r="O173" s="65"/>
      <c r="P173" s="202">
        <f t="shared" si="21"/>
        <v>0</v>
      </c>
      <c r="Q173" s="202">
        <v>2.9E-4</v>
      </c>
      <c r="R173" s="202">
        <f t="shared" si="22"/>
        <v>2.6099999999999999E-3</v>
      </c>
      <c r="S173" s="202">
        <v>0</v>
      </c>
      <c r="T173" s="203">
        <f t="shared" si="2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256</v>
      </c>
      <c r="AT173" s="204" t="s">
        <v>155</v>
      </c>
      <c r="AU173" s="204" t="s">
        <v>78</v>
      </c>
      <c r="AY173" s="18" t="s">
        <v>153</v>
      </c>
      <c r="BE173" s="205">
        <f t="shared" si="24"/>
        <v>0</v>
      </c>
      <c r="BF173" s="205">
        <f t="shared" si="25"/>
        <v>0</v>
      </c>
      <c r="BG173" s="205">
        <f t="shared" si="26"/>
        <v>0</v>
      </c>
      <c r="BH173" s="205">
        <f t="shared" si="27"/>
        <v>0</v>
      </c>
      <c r="BI173" s="205">
        <f t="shared" si="28"/>
        <v>0</v>
      </c>
      <c r="BJ173" s="18" t="s">
        <v>76</v>
      </c>
      <c r="BK173" s="205">
        <f t="shared" si="29"/>
        <v>0</v>
      </c>
      <c r="BL173" s="18" t="s">
        <v>256</v>
      </c>
      <c r="BM173" s="204" t="s">
        <v>1402</v>
      </c>
    </row>
    <row r="174" spans="1:65" s="2" customFormat="1" ht="16.5" customHeight="1">
      <c r="A174" s="35"/>
      <c r="B174" s="36"/>
      <c r="C174" s="193" t="s">
        <v>539</v>
      </c>
      <c r="D174" s="193" t="s">
        <v>155</v>
      </c>
      <c r="E174" s="194" t="s">
        <v>1403</v>
      </c>
      <c r="F174" s="195" t="s">
        <v>1404</v>
      </c>
      <c r="G174" s="196" t="s">
        <v>196</v>
      </c>
      <c r="H174" s="197">
        <v>1</v>
      </c>
      <c r="I174" s="198"/>
      <c r="J174" s="199">
        <f t="shared" si="20"/>
        <v>0</v>
      </c>
      <c r="K174" s="195" t="s">
        <v>159</v>
      </c>
      <c r="L174" s="40"/>
      <c r="M174" s="200" t="s">
        <v>19</v>
      </c>
      <c r="N174" s="201" t="s">
        <v>39</v>
      </c>
      <c r="O174" s="65"/>
      <c r="P174" s="202">
        <f t="shared" si="21"/>
        <v>0</v>
      </c>
      <c r="Q174" s="202">
        <v>4.0999999999999999E-4</v>
      </c>
      <c r="R174" s="202">
        <f t="shared" si="22"/>
        <v>4.0999999999999999E-4</v>
      </c>
      <c r="S174" s="202">
        <v>0</v>
      </c>
      <c r="T174" s="203">
        <f t="shared" si="2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256</v>
      </c>
      <c r="AT174" s="204" t="s">
        <v>155</v>
      </c>
      <c r="AU174" s="204" t="s">
        <v>78</v>
      </c>
      <c r="AY174" s="18" t="s">
        <v>153</v>
      </c>
      <c r="BE174" s="205">
        <f t="shared" si="24"/>
        <v>0</v>
      </c>
      <c r="BF174" s="205">
        <f t="shared" si="25"/>
        <v>0</v>
      </c>
      <c r="BG174" s="205">
        <f t="shared" si="26"/>
        <v>0</v>
      </c>
      <c r="BH174" s="205">
        <f t="shared" si="27"/>
        <v>0</v>
      </c>
      <c r="BI174" s="205">
        <f t="shared" si="28"/>
        <v>0</v>
      </c>
      <c r="BJ174" s="18" t="s">
        <v>76</v>
      </c>
      <c r="BK174" s="205">
        <f t="shared" si="29"/>
        <v>0</v>
      </c>
      <c r="BL174" s="18" t="s">
        <v>256</v>
      </c>
      <c r="BM174" s="204" t="s">
        <v>1405</v>
      </c>
    </row>
    <row r="175" spans="1:65" s="2" customFormat="1" ht="16.5" customHeight="1">
      <c r="A175" s="35"/>
      <c r="B175" s="36"/>
      <c r="C175" s="193" t="s">
        <v>543</v>
      </c>
      <c r="D175" s="193" t="s">
        <v>155</v>
      </c>
      <c r="E175" s="194" t="s">
        <v>1406</v>
      </c>
      <c r="F175" s="195" t="s">
        <v>1407</v>
      </c>
      <c r="G175" s="196" t="s">
        <v>196</v>
      </c>
      <c r="H175" s="197">
        <v>1</v>
      </c>
      <c r="I175" s="198"/>
      <c r="J175" s="199">
        <f t="shared" si="20"/>
        <v>0</v>
      </c>
      <c r="K175" s="195" t="s">
        <v>159</v>
      </c>
      <c r="L175" s="40"/>
      <c r="M175" s="200" t="s">
        <v>19</v>
      </c>
      <c r="N175" s="201" t="s">
        <v>39</v>
      </c>
      <c r="O175" s="65"/>
      <c r="P175" s="202">
        <f t="shared" si="21"/>
        <v>0</v>
      </c>
      <c r="Q175" s="202">
        <v>7.6999999999999996E-4</v>
      </c>
      <c r="R175" s="202">
        <f t="shared" si="22"/>
        <v>7.6999999999999996E-4</v>
      </c>
      <c r="S175" s="202">
        <v>0</v>
      </c>
      <c r="T175" s="203">
        <f t="shared" si="2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4" t="s">
        <v>256</v>
      </c>
      <c r="AT175" s="204" t="s">
        <v>155</v>
      </c>
      <c r="AU175" s="204" t="s">
        <v>78</v>
      </c>
      <c r="AY175" s="18" t="s">
        <v>153</v>
      </c>
      <c r="BE175" s="205">
        <f t="shared" si="24"/>
        <v>0</v>
      </c>
      <c r="BF175" s="205">
        <f t="shared" si="25"/>
        <v>0</v>
      </c>
      <c r="BG175" s="205">
        <f t="shared" si="26"/>
        <v>0</v>
      </c>
      <c r="BH175" s="205">
        <f t="shared" si="27"/>
        <v>0</v>
      </c>
      <c r="BI175" s="205">
        <f t="shared" si="28"/>
        <v>0</v>
      </c>
      <c r="BJ175" s="18" t="s">
        <v>76</v>
      </c>
      <c r="BK175" s="205">
        <f t="shared" si="29"/>
        <v>0</v>
      </c>
      <c r="BL175" s="18" t="s">
        <v>256</v>
      </c>
      <c r="BM175" s="204" t="s">
        <v>1408</v>
      </c>
    </row>
    <row r="176" spans="1:65" s="2" customFormat="1" ht="21.75" customHeight="1">
      <c r="A176" s="35"/>
      <c r="B176" s="36"/>
      <c r="C176" s="193" t="s">
        <v>549</v>
      </c>
      <c r="D176" s="193" t="s">
        <v>155</v>
      </c>
      <c r="E176" s="194" t="s">
        <v>1409</v>
      </c>
      <c r="F176" s="195" t="s">
        <v>1410</v>
      </c>
      <c r="G176" s="196" t="s">
        <v>196</v>
      </c>
      <c r="H176" s="197">
        <v>22</v>
      </c>
      <c r="I176" s="198"/>
      <c r="J176" s="199">
        <f t="shared" si="20"/>
        <v>0</v>
      </c>
      <c r="K176" s="195" t="s">
        <v>159</v>
      </c>
      <c r="L176" s="40"/>
      <c r="M176" s="200" t="s">
        <v>19</v>
      </c>
      <c r="N176" s="201" t="s">
        <v>39</v>
      </c>
      <c r="O176" s="65"/>
      <c r="P176" s="202">
        <f t="shared" si="21"/>
        <v>0</v>
      </c>
      <c r="Q176" s="202">
        <v>2.1000000000000001E-4</v>
      </c>
      <c r="R176" s="202">
        <f t="shared" si="22"/>
        <v>4.62E-3</v>
      </c>
      <c r="S176" s="202">
        <v>0</v>
      </c>
      <c r="T176" s="203">
        <f t="shared" si="2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256</v>
      </c>
      <c r="AT176" s="204" t="s">
        <v>155</v>
      </c>
      <c r="AU176" s="204" t="s">
        <v>78</v>
      </c>
      <c r="AY176" s="18" t="s">
        <v>153</v>
      </c>
      <c r="BE176" s="205">
        <f t="shared" si="24"/>
        <v>0</v>
      </c>
      <c r="BF176" s="205">
        <f t="shared" si="25"/>
        <v>0</v>
      </c>
      <c r="BG176" s="205">
        <f t="shared" si="26"/>
        <v>0</v>
      </c>
      <c r="BH176" s="205">
        <f t="shared" si="27"/>
        <v>0</v>
      </c>
      <c r="BI176" s="205">
        <f t="shared" si="28"/>
        <v>0</v>
      </c>
      <c r="BJ176" s="18" t="s">
        <v>76</v>
      </c>
      <c r="BK176" s="205">
        <f t="shared" si="29"/>
        <v>0</v>
      </c>
      <c r="BL176" s="18" t="s">
        <v>256</v>
      </c>
      <c r="BM176" s="204" t="s">
        <v>1411</v>
      </c>
    </row>
    <row r="177" spans="1:65" s="2" customFormat="1" ht="21.75" customHeight="1">
      <c r="A177" s="35"/>
      <c r="B177" s="36"/>
      <c r="C177" s="193" t="s">
        <v>553</v>
      </c>
      <c r="D177" s="193" t="s">
        <v>155</v>
      </c>
      <c r="E177" s="194" t="s">
        <v>1412</v>
      </c>
      <c r="F177" s="195" t="s">
        <v>1413</v>
      </c>
      <c r="G177" s="196" t="s">
        <v>196</v>
      </c>
      <c r="H177" s="197">
        <v>22</v>
      </c>
      <c r="I177" s="198"/>
      <c r="J177" s="199">
        <f t="shared" si="20"/>
        <v>0</v>
      </c>
      <c r="K177" s="195" t="s">
        <v>159</v>
      </c>
      <c r="L177" s="40"/>
      <c r="M177" s="200" t="s">
        <v>19</v>
      </c>
      <c r="N177" s="201" t="s">
        <v>39</v>
      </c>
      <c r="O177" s="65"/>
      <c r="P177" s="202">
        <f t="shared" si="21"/>
        <v>0</v>
      </c>
      <c r="Q177" s="202">
        <v>3.4000000000000002E-4</v>
      </c>
      <c r="R177" s="202">
        <f t="shared" si="22"/>
        <v>7.4800000000000005E-3</v>
      </c>
      <c r="S177" s="202">
        <v>0</v>
      </c>
      <c r="T177" s="203">
        <f t="shared" si="2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256</v>
      </c>
      <c r="AT177" s="204" t="s">
        <v>155</v>
      </c>
      <c r="AU177" s="204" t="s">
        <v>78</v>
      </c>
      <c r="AY177" s="18" t="s">
        <v>153</v>
      </c>
      <c r="BE177" s="205">
        <f t="shared" si="24"/>
        <v>0</v>
      </c>
      <c r="BF177" s="205">
        <f t="shared" si="25"/>
        <v>0</v>
      </c>
      <c r="BG177" s="205">
        <f t="shared" si="26"/>
        <v>0</v>
      </c>
      <c r="BH177" s="205">
        <f t="shared" si="27"/>
        <v>0</v>
      </c>
      <c r="BI177" s="205">
        <f t="shared" si="28"/>
        <v>0</v>
      </c>
      <c r="BJ177" s="18" t="s">
        <v>76</v>
      </c>
      <c r="BK177" s="205">
        <f t="shared" si="29"/>
        <v>0</v>
      </c>
      <c r="BL177" s="18" t="s">
        <v>256</v>
      </c>
      <c r="BM177" s="204" t="s">
        <v>1414</v>
      </c>
    </row>
    <row r="178" spans="1:65" s="2" customFormat="1" ht="21.75" customHeight="1">
      <c r="A178" s="35"/>
      <c r="B178" s="36"/>
      <c r="C178" s="193" t="s">
        <v>557</v>
      </c>
      <c r="D178" s="193" t="s">
        <v>155</v>
      </c>
      <c r="E178" s="194" t="s">
        <v>1415</v>
      </c>
      <c r="F178" s="195" t="s">
        <v>1416</v>
      </c>
      <c r="G178" s="196" t="s">
        <v>196</v>
      </c>
      <c r="H178" s="197">
        <v>11</v>
      </c>
      <c r="I178" s="198"/>
      <c r="J178" s="199">
        <f t="shared" si="20"/>
        <v>0</v>
      </c>
      <c r="K178" s="195" t="s">
        <v>159</v>
      </c>
      <c r="L178" s="40"/>
      <c r="M178" s="200" t="s">
        <v>19</v>
      </c>
      <c r="N178" s="201" t="s">
        <v>39</v>
      </c>
      <c r="O178" s="65"/>
      <c r="P178" s="202">
        <f t="shared" si="21"/>
        <v>0</v>
      </c>
      <c r="Q178" s="202">
        <v>5.0000000000000001E-4</v>
      </c>
      <c r="R178" s="202">
        <f t="shared" si="22"/>
        <v>5.4999999999999997E-3</v>
      </c>
      <c r="S178" s="202">
        <v>0</v>
      </c>
      <c r="T178" s="203">
        <f t="shared" si="2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256</v>
      </c>
      <c r="AT178" s="204" t="s">
        <v>155</v>
      </c>
      <c r="AU178" s="204" t="s">
        <v>78</v>
      </c>
      <c r="AY178" s="18" t="s">
        <v>153</v>
      </c>
      <c r="BE178" s="205">
        <f t="shared" si="24"/>
        <v>0</v>
      </c>
      <c r="BF178" s="205">
        <f t="shared" si="25"/>
        <v>0</v>
      </c>
      <c r="BG178" s="205">
        <f t="shared" si="26"/>
        <v>0</v>
      </c>
      <c r="BH178" s="205">
        <f t="shared" si="27"/>
        <v>0</v>
      </c>
      <c r="BI178" s="205">
        <f t="shared" si="28"/>
        <v>0</v>
      </c>
      <c r="BJ178" s="18" t="s">
        <v>76</v>
      </c>
      <c r="BK178" s="205">
        <f t="shared" si="29"/>
        <v>0</v>
      </c>
      <c r="BL178" s="18" t="s">
        <v>256</v>
      </c>
      <c r="BM178" s="204" t="s">
        <v>1417</v>
      </c>
    </row>
    <row r="179" spans="1:65" s="2" customFormat="1" ht="21.75" customHeight="1">
      <c r="A179" s="35"/>
      <c r="B179" s="36"/>
      <c r="C179" s="193" t="s">
        <v>563</v>
      </c>
      <c r="D179" s="193" t="s">
        <v>155</v>
      </c>
      <c r="E179" s="194" t="s">
        <v>1418</v>
      </c>
      <c r="F179" s="195" t="s">
        <v>1419</v>
      </c>
      <c r="G179" s="196" t="s">
        <v>196</v>
      </c>
      <c r="H179" s="197">
        <v>2</v>
      </c>
      <c r="I179" s="198"/>
      <c r="J179" s="199">
        <f t="shared" si="20"/>
        <v>0</v>
      </c>
      <c r="K179" s="195" t="s">
        <v>159</v>
      </c>
      <c r="L179" s="40"/>
      <c r="M179" s="200" t="s">
        <v>19</v>
      </c>
      <c r="N179" s="201" t="s">
        <v>39</v>
      </c>
      <c r="O179" s="65"/>
      <c r="P179" s="202">
        <f t="shared" si="21"/>
        <v>0</v>
      </c>
      <c r="Q179" s="202">
        <v>1.6800000000000001E-3</v>
      </c>
      <c r="R179" s="202">
        <f t="shared" si="22"/>
        <v>3.3600000000000001E-3</v>
      </c>
      <c r="S179" s="202">
        <v>0</v>
      </c>
      <c r="T179" s="203">
        <f t="shared" si="2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4" t="s">
        <v>256</v>
      </c>
      <c r="AT179" s="204" t="s">
        <v>155</v>
      </c>
      <c r="AU179" s="204" t="s">
        <v>78</v>
      </c>
      <c r="AY179" s="18" t="s">
        <v>153</v>
      </c>
      <c r="BE179" s="205">
        <f t="shared" si="24"/>
        <v>0</v>
      </c>
      <c r="BF179" s="205">
        <f t="shared" si="25"/>
        <v>0</v>
      </c>
      <c r="BG179" s="205">
        <f t="shared" si="26"/>
        <v>0</v>
      </c>
      <c r="BH179" s="205">
        <f t="shared" si="27"/>
        <v>0</v>
      </c>
      <c r="BI179" s="205">
        <f t="shared" si="28"/>
        <v>0</v>
      </c>
      <c r="BJ179" s="18" t="s">
        <v>76</v>
      </c>
      <c r="BK179" s="205">
        <f t="shared" si="29"/>
        <v>0</v>
      </c>
      <c r="BL179" s="18" t="s">
        <v>256</v>
      </c>
      <c r="BM179" s="204" t="s">
        <v>1420</v>
      </c>
    </row>
    <row r="180" spans="1:65" s="2" customFormat="1" ht="21.75" customHeight="1">
      <c r="A180" s="35"/>
      <c r="B180" s="36"/>
      <c r="C180" s="193" t="s">
        <v>573</v>
      </c>
      <c r="D180" s="193" t="s">
        <v>155</v>
      </c>
      <c r="E180" s="194" t="s">
        <v>1421</v>
      </c>
      <c r="F180" s="195" t="s">
        <v>1422</v>
      </c>
      <c r="G180" s="196" t="s">
        <v>196</v>
      </c>
      <c r="H180" s="197">
        <v>1</v>
      </c>
      <c r="I180" s="198"/>
      <c r="J180" s="199">
        <f t="shared" si="20"/>
        <v>0</v>
      </c>
      <c r="K180" s="195" t="s">
        <v>159</v>
      </c>
      <c r="L180" s="40"/>
      <c r="M180" s="200" t="s">
        <v>19</v>
      </c>
      <c r="N180" s="201" t="s">
        <v>39</v>
      </c>
      <c r="O180" s="65"/>
      <c r="P180" s="202">
        <f t="shared" si="21"/>
        <v>0</v>
      </c>
      <c r="Q180" s="202">
        <v>1.4999999999999999E-4</v>
      </c>
      <c r="R180" s="202">
        <f t="shared" si="22"/>
        <v>1.4999999999999999E-4</v>
      </c>
      <c r="S180" s="202">
        <v>0</v>
      </c>
      <c r="T180" s="203">
        <f t="shared" si="2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256</v>
      </c>
      <c r="AT180" s="204" t="s">
        <v>155</v>
      </c>
      <c r="AU180" s="204" t="s">
        <v>78</v>
      </c>
      <c r="AY180" s="18" t="s">
        <v>153</v>
      </c>
      <c r="BE180" s="205">
        <f t="shared" si="24"/>
        <v>0</v>
      </c>
      <c r="BF180" s="205">
        <f t="shared" si="25"/>
        <v>0</v>
      </c>
      <c r="BG180" s="205">
        <f t="shared" si="26"/>
        <v>0</v>
      </c>
      <c r="BH180" s="205">
        <f t="shared" si="27"/>
        <v>0</v>
      </c>
      <c r="BI180" s="205">
        <f t="shared" si="28"/>
        <v>0</v>
      </c>
      <c r="BJ180" s="18" t="s">
        <v>76</v>
      </c>
      <c r="BK180" s="205">
        <f t="shared" si="29"/>
        <v>0</v>
      </c>
      <c r="BL180" s="18" t="s">
        <v>256</v>
      </c>
      <c r="BM180" s="204" t="s">
        <v>1423</v>
      </c>
    </row>
    <row r="181" spans="1:65" s="2" customFormat="1" ht="21.75" customHeight="1">
      <c r="A181" s="35"/>
      <c r="B181" s="36"/>
      <c r="C181" s="193" t="s">
        <v>580</v>
      </c>
      <c r="D181" s="193" t="s">
        <v>155</v>
      </c>
      <c r="E181" s="194" t="s">
        <v>1424</v>
      </c>
      <c r="F181" s="195" t="s">
        <v>1425</v>
      </c>
      <c r="G181" s="196" t="s">
        <v>196</v>
      </c>
      <c r="H181" s="197">
        <v>1</v>
      </c>
      <c r="I181" s="198"/>
      <c r="J181" s="199">
        <f t="shared" si="20"/>
        <v>0</v>
      </c>
      <c r="K181" s="195" t="s">
        <v>159</v>
      </c>
      <c r="L181" s="40"/>
      <c r="M181" s="200" t="s">
        <v>19</v>
      </c>
      <c r="N181" s="201" t="s">
        <v>39</v>
      </c>
      <c r="O181" s="65"/>
      <c r="P181" s="202">
        <f t="shared" si="21"/>
        <v>0</v>
      </c>
      <c r="Q181" s="202">
        <v>2.2000000000000001E-4</v>
      </c>
      <c r="R181" s="202">
        <f t="shared" si="22"/>
        <v>2.2000000000000001E-4</v>
      </c>
      <c r="S181" s="202">
        <v>0</v>
      </c>
      <c r="T181" s="203">
        <f t="shared" si="2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256</v>
      </c>
      <c r="AT181" s="204" t="s">
        <v>155</v>
      </c>
      <c r="AU181" s="204" t="s">
        <v>78</v>
      </c>
      <c r="AY181" s="18" t="s">
        <v>153</v>
      </c>
      <c r="BE181" s="205">
        <f t="shared" si="24"/>
        <v>0</v>
      </c>
      <c r="BF181" s="205">
        <f t="shared" si="25"/>
        <v>0</v>
      </c>
      <c r="BG181" s="205">
        <f t="shared" si="26"/>
        <v>0</v>
      </c>
      <c r="BH181" s="205">
        <f t="shared" si="27"/>
        <v>0</v>
      </c>
      <c r="BI181" s="205">
        <f t="shared" si="28"/>
        <v>0</v>
      </c>
      <c r="BJ181" s="18" t="s">
        <v>76</v>
      </c>
      <c r="BK181" s="205">
        <f t="shared" si="29"/>
        <v>0</v>
      </c>
      <c r="BL181" s="18" t="s">
        <v>256</v>
      </c>
      <c r="BM181" s="204" t="s">
        <v>1426</v>
      </c>
    </row>
    <row r="182" spans="1:65" s="2" customFormat="1" ht="21.75" customHeight="1">
      <c r="A182" s="35"/>
      <c r="B182" s="36"/>
      <c r="C182" s="193" t="s">
        <v>585</v>
      </c>
      <c r="D182" s="193" t="s">
        <v>155</v>
      </c>
      <c r="E182" s="194" t="s">
        <v>1427</v>
      </c>
      <c r="F182" s="195" t="s">
        <v>1428</v>
      </c>
      <c r="G182" s="196" t="s">
        <v>196</v>
      </c>
      <c r="H182" s="197">
        <v>9</v>
      </c>
      <c r="I182" s="198"/>
      <c r="J182" s="199">
        <f t="shared" si="20"/>
        <v>0</v>
      </c>
      <c r="K182" s="195" t="s">
        <v>19</v>
      </c>
      <c r="L182" s="40"/>
      <c r="M182" s="200" t="s">
        <v>19</v>
      </c>
      <c r="N182" s="201" t="s">
        <v>39</v>
      </c>
      <c r="O182" s="65"/>
      <c r="P182" s="202">
        <f t="shared" si="21"/>
        <v>0</v>
      </c>
      <c r="Q182" s="202">
        <v>0</v>
      </c>
      <c r="R182" s="202">
        <f t="shared" si="22"/>
        <v>0</v>
      </c>
      <c r="S182" s="202">
        <v>0</v>
      </c>
      <c r="T182" s="203">
        <f t="shared" si="2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256</v>
      </c>
      <c r="AT182" s="204" t="s">
        <v>155</v>
      </c>
      <c r="AU182" s="204" t="s">
        <v>78</v>
      </c>
      <c r="AY182" s="18" t="s">
        <v>153</v>
      </c>
      <c r="BE182" s="205">
        <f t="shared" si="24"/>
        <v>0</v>
      </c>
      <c r="BF182" s="205">
        <f t="shared" si="25"/>
        <v>0</v>
      </c>
      <c r="BG182" s="205">
        <f t="shared" si="26"/>
        <v>0</v>
      </c>
      <c r="BH182" s="205">
        <f t="shared" si="27"/>
        <v>0</v>
      </c>
      <c r="BI182" s="205">
        <f t="shared" si="28"/>
        <v>0</v>
      </c>
      <c r="BJ182" s="18" t="s">
        <v>76</v>
      </c>
      <c r="BK182" s="205">
        <f t="shared" si="29"/>
        <v>0</v>
      </c>
      <c r="BL182" s="18" t="s">
        <v>256</v>
      </c>
      <c r="BM182" s="204" t="s">
        <v>1429</v>
      </c>
    </row>
    <row r="183" spans="1:65" s="2" customFormat="1" ht="21.75" customHeight="1">
      <c r="A183" s="35"/>
      <c r="B183" s="36"/>
      <c r="C183" s="239" t="s">
        <v>589</v>
      </c>
      <c r="D183" s="239" t="s">
        <v>296</v>
      </c>
      <c r="E183" s="240" t="s">
        <v>1430</v>
      </c>
      <c r="F183" s="241" t="s">
        <v>1431</v>
      </c>
      <c r="G183" s="242" t="s">
        <v>1432</v>
      </c>
      <c r="H183" s="243">
        <v>11</v>
      </c>
      <c r="I183" s="244"/>
      <c r="J183" s="245">
        <f t="shared" si="20"/>
        <v>0</v>
      </c>
      <c r="K183" s="241" t="s">
        <v>159</v>
      </c>
      <c r="L183" s="246"/>
      <c r="M183" s="247" t="s">
        <v>19</v>
      </c>
      <c r="N183" s="248" t="s">
        <v>39</v>
      </c>
      <c r="O183" s="65"/>
      <c r="P183" s="202">
        <f t="shared" si="21"/>
        <v>0</v>
      </c>
      <c r="Q183" s="202">
        <v>2.9999999999999997E-4</v>
      </c>
      <c r="R183" s="202">
        <f t="shared" si="22"/>
        <v>3.2999999999999995E-3</v>
      </c>
      <c r="S183" s="202">
        <v>0</v>
      </c>
      <c r="T183" s="203">
        <f t="shared" si="2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4" t="s">
        <v>340</v>
      </c>
      <c r="AT183" s="204" t="s">
        <v>296</v>
      </c>
      <c r="AU183" s="204" t="s">
        <v>78</v>
      </c>
      <c r="AY183" s="18" t="s">
        <v>153</v>
      </c>
      <c r="BE183" s="205">
        <f t="shared" si="24"/>
        <v>0</v>
      </c>
      <c r="BF183" s="205">
        <f t="shared" si="25"/>
        <v>0</v>
      </c>
      <c r="BG183" s="205">
        <f t="shared" si="26"/>
        <v>0</v>
      </c>
      <c r="BH183" s="205">
        <f t="shared" si="27"/>
        <v>0</v>
      </c>
      <c r="BI183" s="205">
        <f t="shared" si="28"/>
        <v>0</v>
      </c>
      <c r="BJ183" s="18" t="s">
        <v>76</v>
      </c>
      <c r="BK183" s="205">
        <f t="shared" si="29"/>
        <v>0</v>
      </c>
      <c r="BL183" s="18" t="s">
        <v>256</v>
      </c>
      <c r="BM183" s="204" t="s">
        <v>1433</v>
      </c>
    </row>
    <row r="184" spans="1:65" s="2" customFormat="1" ht="21.75" customHeight="1">
      <c r="A184" s="35"/>
      <c r="B184" s="36"/>
      <c r="C184" s="193" t="s">
        <v>593</v>
      </c>
      <c r="D184" s="193" t="s">
        <v>155</v>
      </c>
      <c r="E184" s="194" t="s">
        <v>1434</v>
      </c>
      <c r="F184" s="195" t="s">
        <v>1435</v>
      </c>
      <c r="G184" s="196" t="s">
        <v>196</v>
      </c>
      <c r="H184" s="197">
        <v>1</v>
      </c>
      <c r="I184" s="198"/>
      <c r="J184" s="199">
        <f t="shared" si="20"/>
        <v>0</v>
      </c>
      <c r="K184" s="195" t="s">
        <v>19</v>
      </c>
      <c r="L184" s="40"/>
      <c r="M184" s="200" t="s">
        <v>19</v>
      </c>
      <c r="N184" s="201" t="s">
        <v>39</v>
      </c>
      <c r="O184" s="65"/>
      <c r="P184" s="202">
        <f t="shared" si="21"/>
        <v>0</v>
      </c>
      <c r="Q184" s="202">
        <v>0</v>
      </c>
      <c r="R184" s="202">
        <f t="shared" si="22"/>
        <v>0</v>
      </c>
      <c r="S184" s="202">
        <v>0</v>
      </c>
      <c r="T184" s="203">
        <f t="shared" si="23"/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256</v>
      </c>
      <c r="AT184" s="204" t="s">
        <v>155</v>
      </c>
      <c r="AU184" s="204" t="s">
        <v>78</v>
      </c>
      <c r="AY184" s="18" t="s">
        <v>153</v>
      </c>
      <c r="BE184" s="205">
        <f t="shared" si="24"/>
        <v>0</v>
      </c>
      <c r="BF184" s="205">
        <f t="shared" si="25"/>
        <v>0</v>
      </c>
      <c r="BG184" s="205">
        <f t="shared" si="26"/>
        <v>0</v>
      </c>
      <c r="BH184" s="205">
        <f t="shared" si="27"/>
        <v>0</v>
      </c>
      <c r="BI184" s="205">
        <f t="shared" si="28"/>
        <v>0</v>
      </c>
      <c r="BJ184" s="18" t="s">
        <v>76</v>
      </c>
      <c r="BK184" s="205">
        <f t="shared" si="29"/>
        <v>0</v>
      </c>
      <c r="BL184" s="18" t="s">
        <v>256</v>
      </c>
      <c r="BM184" s="204" t="s">
        <v>1436</v>
      </c>
    </row>
    <row r="185" spans="1:65" s="2" customFormat="1" ht="21.75" customHeight="1">
      <c r="A185" s="35"/>
      <c r="B185" s="36"/>
      <c r="C185" s="193" t="s">
        <v>598</v>
      </c>
      <c r="D185" s="193" t="s">
        <v>155</v>
      </c>
      <c r="E185" s="194" t="s">
        <v>1437</v>
      </c>
      <c r="F185" s="195" t="s">
        <v>1438</v>
      </c>
      <c r="G185" s="196" t="s">
        <v>196</v>
      </c>
      <c r="H185" s="197">
        <v>1</v>
      </c>
      <c r="I185" s="198"/>
      <c r="J185" s="199">
        <f t="shared" si="20"/>
        <v>0</v>
      </c>
      <c r="K185" s="195" t="s">
        <v>19</v>
      </c>
      <c r="L185" s="40"/>
      <c r="M185" s="200" t="s">
        <v>19</v>
      </c>
      <c r="N185" s="201" t="s">
        <v>39</v>
      </c>
      <c r="O185" s="65"/>
      <c r="P185" s="202">
        <f t="shared" si="21"/>
        <v>0</v>
      </c>
      <c r="Q185" s="202">
        <v>0</v>
      </c>
      <c r="R185" s="202">
        <f t="shared" si="22"/>
        <v>0</v>
      </c>
      <c r="S185" s="202">
        <v>0</v>
      </c>
      <c r="T185" s="203">
        <f t="shared" si="2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4" t="s">
        <v>256</v>
      </c>
      <c r="AT185" s="204" t="s">
        <v>155</v>
      </c>
      <c r="AU185" s="204" t="s">
        <v>78</v>
      </c>
      <c r="AY185" s="18" t="s">
        <v>153</v>
      </c>
      <c r="BE185" s="205">
        <f t="shared" si="24"/>
        <v>0</v>
      </c>
      <c r="BF185" s="205">
        <f t="shared" si="25"/>
        <v>0</v>
      </c>
      <c r="BG185" s="205">
        <f t="shared" si="26"/>
        <v>0</v>
      </c>
      <c r="BH185" s="205">
        <f t="shared" si="27"/>
        <v>0</v>
      </c>
      <c r="BI185" s="205">
        <f t="shared" si="28"/>
        <v>0</v>
      </c>
      <c r="BJ185" s="18" t="s">
        <v>76</v>
      </c>
      <c r="BK185" s="205">
        <f t="shared" si="29"/>
        <v>0</v>
      </c>
      <c r="BL185" s="18" t="s">
        <v>256</v>
      </c>
      <c r="BM185" s="204" t="s">
        <v>1439</v>
      </c>
    </row>
    <row r="186" spans="1:65" s="2" customFormat="1" ht="16.5" customHeight="1">
      <c r="A186" s="35"/>
      <c r="B186" s="36"/>
      <c r="C186" s="239" t="s">
        <v>602</v>
      </c>
      <c r="D186" s="239" t="s">
        <v>296</v>
      </c>
      <c r="E186" s="240" t="s">
        <v>1440</v>
      </c>
      <c r="F186" s="241" t="s">
        <v>1441</v>
      </c>
      <c r="G186" s="242" t="s">
        <v>196</v>
      </c>
      <c r="H186" s="243">
        <v>7</v>
      </c>
      <c r="I186" s="244"/>
      <c r="J186" s="245">
        <f t="shared" si="20"/>
        <v>0</v>
      </c>
      <c r="K186" s="241" t="s">
        <v>159</v>
      </c>
      <c r="L186" s="246"/>
      <c r="M186" s="247" t="s">
        <v>19</v>
      </c>
      <c r="N186" s="248" t="s">
        <v>39</v>
      </c>
      <c r="O186" s="65"/>
      <c r="P186" s="202">
        <f t="shared" si="21"/>
        <v>0</v>
      </c>
      <c r="Q186" s="202">
        <v>1E-3</v>
      </c>
      <c r="R186" s="202">
        <f t="shared" si="22"/>
        <v>7.0000000000000001E-3</v>
      </c>
      <c r="S186" s="202">
        <v>0</v>
      </c>
      <c r="T186" s="203">
        <f t="shared" si="2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340</v>
      </c>
      <c r="AT186" s="204" t="s">
        <v>296</v>
      </c>
      <c r="AU186" s="204" t="s">
        <v>78</v>
      </c>
      <c r="AY186" s="18" t="s">
        <v>153</v>
      </c>
      <c r="BE186" s="205">
        <f t="shared" si="24"/>
        <v>0</v>
      </c>
      <c r="BF186" s="205">
        <f t="shared" si="25"/>
        <v>0</v>
      </c>
      <c r="BG186" s="205">
        <f t="shared" si="26"/>
        <v>0</v>
      </c>
      <c r="BH186" s="205">
        <f t="shared" si="27"/>
        <v>0</v>
      </c>
      <c r="BI186" s="205">
        <f t="shared" si="28"/>
        <v>0</v>
      </c>
      <c r="BJ186" s="18" t="s">
        <v>76</v>
      </c>
      <c r="BK186" s="205">
        <f t="shared" si="29"/>
        <v>0</v>
      </c>
      <c r="BL186" s="18" t="s">
        <v>256</v>
      </c>
      <c r="BM186" s="204" t="s">
        <v>1442</v>
      </c>
    </row>
    <row r="187" spans="1:65" s="2" customFormat="1" ht="16.5" customHeight="1">
      <c r="A187" s="35"/>
      <c r="B187" s="36"/>
      <c r="C187" s="239" t="s">
        <v>606</v>
      </c>
      <c r="D187" s="239" t="s">
        <v>296</v>
      </c>
      <c r="E187" s="240" t="s">
        <v>1443</v>
      </c>
      <c r="F187" s="241" t="s">
        <v>1444</v>
      </c>
      <c r="G187" s="242" t="s">
        <v>196</v>
      </c>
      <c r="H187" s="243">
        <v>2</v>
      </c>
      <c r="I187" s="244"/>
      <c r="J187" s="245">
        <f t="shared" si="20"/>
        <v>0</v>
      </c>
      <c r="K187" s="241" t="s">
        <v>159</v>
      </c>
      <c r="L187" s="246"/>
      <c r="M187" s="247" t="s">
        <v>19</v>
      </c>
      <c r="N187" s="248" t="s">
        <v>39</v>
      </c>
      <c r="O187" s="65"/>
      <c r="P187" s="202">
        <f t="shared" si="21"/>
        <v>0</v>
      </c>
      <c r="Q187" s="202">
        <v>2.3E-3</v>
      </c>
      <c r="R187" s="202">
        <f t="shared" si="22"/>
        <v>4.5999999999999999E-3</v>
      </c>
      <c r="S187" s="202">
        <v>0</v>
      </c>
      <c r="T187" s="203">
        <f t="shared" si="2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340</v>
      </c>
      <c r="AT187" s="204" t="s">
        <v>296</v>
      </c>
      <c r="AU187" s="204" t="s">
        <v>78</v>
      </c>
      <c r="AY187" s="18" t="s">
        <v>153</v>
      </c>
      <c r="BE187" s="205">
        <f t="shared" si="24"/>
        <v>0</v>
      </c>
      <c r="BF187" s="205">
        <f t="shared" si="25"/>
        <v>0</v>
      </c>
      <c r="BG187" s="205">
        <f t="shared" si="26"/>
        <v>0</v>
      </c>
      <c r="BH187" s="205">
        <f t="shared" si="27"/>
        <v>0</v>
      </c>
      <c r="BI187" s="205">
        <f t="shared" si="28"/>
        <v>0</v>
      </c>
      <c r="BJ187" s="18" t="s">
        <v>76</v>
      </c>
      <c r="BK187" s="205">
        <f t="shared" si="29"/>
        <v>0</v>
      </c>
      <c r="BL187" s="18" t="s">
        <v>256</v>
      </c>
      <c r="BM187" s="204" t="s">
        <v>1445</v>
      </c>
    </row>
    <row r="188" spans="1:65" s="2" customFormat="1" ht="16.5" customHeight="1">
      <c r="A188" s="35"/>
      <c r="B188" s="36"/>
      <c r="C188" s="239" t="s">
        <v>610</v>
      </c>
      <c r="D188" s="239" t="s">
        <v>296</v>
      </c>
      <c r="E188" s="240" t="s">
        <v>1446</v>
      </c>
      <c r="F188" s="241" t="s">
        <v>1447</v>
      </c>
      <c r="G188" s="242" t="s">
        <v>196</v>
      </c>
      <c r="H188" s="243">
        <v>2</v>
      </c>
      <c r="I188" s="244"/>
      <c r="J188" s="245">
        <f t="shared" si="20"/>
        <v>0</v>
      </c>
      <c r="K188" s="241" t="s">
        <v>159</v>
      </c>
      <c r="L188" s="246"/>
      <c r="M188" s="247" t="s">
        <v>19</v>
      </c>
      <c r="N188" s="248" t="s">
        <v>39</v>
      </c>
      <c r="O188" s="65"/>
      <c r="P188" s="202">
        <f t="shared" si="21"/>
        <v>0</v>
      </c>
      <c r="Q188" s="202">
        <v>1E-4</v>
      </c>
      <c r="R188" s="202">
        <f t="shared" si="22"/>
        <v>2.0000000000000001E-4</v>
      </c>
      <c r="S188" s="202">
        <v>0</v>
      </c>
      <c r="T188" s="203">
        <f t="shared" si="2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340</v>
      </c>
      <c r="AT188" s="204" t="s">
        <v>296</v>
      </c>
      <c r="AU188" s="204" t="s">
        <v>78</v>
      </c>
      <c r="AY188" s="18" t="s">
        <v>153</v>
      </c>
      <c r="BE188" s="205">
        <f t="shared" si="24"/>
        <v>0</v>
      </c>
      <c r="BF188" s="205">
        <f t="shared" si="25"/>
        <v>0</v>
      </c>
      <c r="BG188" s="205">
        <f t="shared" si="26"/>
        <v>0</v>
      </c>
      <c r="BH188" s="205">
        <f t="shared" si="27"/>
        <v>0</v>
      </c>
      <c r="BI188" s="205">
        <f t="shared" si="28"/>
        <v>0</v>
      </c>
      <c r="BJ188" s="18" t="s">
        <v>76</v>
      </c>
      <c r="BK188" s="205">
        <f t="shared" si="29"/>
        <v>0</v>
      </c>
      <c r="BL188" s="18" t="s">
        <v>256</v>
      </c>
      <c r="BM188" s="204" t="s">
        <v>1448</v>
      </c>
    </row>
    <row r="189" spans="1:65" s="2" customFormat="1" ht="16.5" customHeight="1">
      <c r="A189" s="35"/>
      <c r="B189" s="36"/>
      <c r="C189" s="239" t="s">
        <v>617</v>
      </c>
      <c r="D189" s="239" t="s">
        <v>296</v>
      </c>
      <c r="E189" s="240" t="s">
        <v>1449</v>
      </c>
      <c r="F189" s="241" t="s">
        <v>1450</v>
      </c>
      <c r="G189" s="242" t="s">
        <v>196</v>
      </c>
      <c r="H189" s="243">
        <v>1</v>
      </c>
      <c r="I189" s="244"/>
      <c r="J189" s="245">
        <f t="shared" si="20"/>
        <v>0</v>
      </c>
      <c r="K189" s="241" t="s">
        <v>159</v>
      </c>
      <c r="L189" s="246"/>
      <c r="M189" s="247" t="s">
        <v>19</v>
      </c>
      <c r="N189" s="248" t="s">
        <v>39</v>
      </c>
      <c r="O189" s="65"/>
      <c r="P189" s="202">
        <f t="shared" si="21"/>
        <v>0</v>
      </c>
      <c r="Q189" s="202">
        <v>2.2000000000000001E-4</v>
      </c>
      <c r="R189" s="202">
        <f t="shared" si="22"/>
        <v>2.2000000000000001E-4</v>
      </c>
      <c r="S189" s="202">
        <v>0</v>
      </c>
      <c r="T189" s="203">
        <f t="shared" si="2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4" t="s">
        <v>340</v>
      </c>
      <c r="AT189" s="204" t="s">
        <v>296</v>
      </c>
      <c r="AU189" s="204" t="s">
        <v>78</v>
      </c>
      <c r="AY189" s="18" t="s">
        <v>153</v>
      </c>
      <c r="BE189" s="205">
        <f t="shared" si="24"/>
        <v>0</v>
      </c>
      <c r="BF189" s="205">
        <f t="shared" si="25"/>
        <v>0</v>
      </c>
      <c r="BG189" s="205">
        <f t="shared" si="26"/>
        <v>0</v>
      </c>
      <c r="BH189" s="205">
        <f t="shared" si="27"/>
        <v>0</v>
      </c>
      <c r="BI189" s="205">
        <f t="shared" si="28"/>
        <v>0</v>
      </c>
      <c r="BJ189" s="18" t="s">
        <v>76</v>
      </c>
      <c r="BK189" s="205">
        <f t="shared" si="29"/>
        <v>0</v>
      </c>
      <c r="BL189" s="18" t="s">
        <v>256</v>
      </c>
      <c r="BM189" s="204" t="s">
        <v>1451</v>
      </c>
    </row>
    <row r="190" spans="1:65" s="2" customFormat="1" ht="16.5" customHeight="1">
      <c r="A190" s="35"/>
      <c r="B190" s="36"/>
      <c r="C190" s="239" t="s">
        <v>625</v>
      </c>
      <c r="D190" s="239" t="s">
        <v>296</v>
      </c>
      <c r="E190" s="240" t="s">
        <v>1452</v>
      </c>
      <c r="F190" s="241" t="s">
        <v>1453</v>
      </c>
      <c r="G190" s="242" t="s">
        <v>196</v>
      </c>
      <c r="H190" s="243">
        <v>1</v>
      </c>
      <c r="I190" s="244"/>
      <c r="J190" s="245">
        <f t="shared" si="20"/>
        <v>0</v>
      </c>
      <c r="K190" s="241" t="s">
        <v>159</v>
      </c>
      <c r="L190" s="246"/>
      <c r="M190" s="247" t="s">
        <v>19</v>
      </c>
      <c r="N190" s="248" t="s">
        <v>39</v>
      </c>
      <c r="O190" s="65"/>
      <c r="P190" s="202">
        <f t="shared" si="21"/>
        <v>0</v>
      </c>
      <c r="Q190" s="202">
        <v>3.4000000000000002E-4</v>
      </c>
      <c r="R190" s="202">
        <f t="shared" si="22"/>
        <v>3.4000000000000002E-4</v>
      </c>
      <c r="S190" s="202">
        <v>0</v>
      </c>
      <c r="T190" s="203">
        <f t="shared" si="2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340</v>
      </c>
      <c r="AT190" s="204" t="s">
        <v>296</v>
      </c>
      <c r="AU190" s="204" t="s">
        <v>78</v>
      </c>
      <c r="AY190" s="18" t="s">
        <v>153</v>
      </c>
      <c r="BE190" s="205">
        <f t="shared" si="24"/>
        <v>0</v>
      </c>
      <c r="BF190" s="205">
        <f t="shared" si="25"/>
        <v>0</v>
      </c>
      <c r="BG190" s="205">
        <f t="shared" si="26"/>
        <v>0</v>
      </c>
      <c r="BH190" s="205">
        <f t="shared" si="27"/>
        <v>0</v>
      </c>
      <c r="BI190" s="205">
        <f t="shared" si="28"/>
        <v>0</v>
      </c>
      <c r="BJ190" s="18" t="s">
        <v>76</v>
      </c>
      <c r="BK190" s="205">
        <f t="shared" si="29"/>
        <v>0</v>
      </c>
      <c r="BL190" s="18" t="s">
        <v>256</v>
      </c>
      <c r="BM190" s="204" t="s">
        <v>1454</v>
      </c>
    </row>
    <row r="191" spans="1:65" s="2" customFormat="1" ht="16.5" customHeight="1">
      <c r="A191" s="35"/>
      <c r="B191" s="36"/>
      <c r="C191" s="239" t="s">
        <v>631</v>
      </c>
      <c r="D191" s="239" t="s">
        <v>296</v>
      </c>
      <c r="E191" s="240" t="s">
        <v>1455</v>
      </c>
      <c r="F191" s="241" t="s">
        <v>1456</v>
      </c>
      <c r="G191" s="242" t="s">
        <v>196</v>
      </c>
      <c r="H191" s="243">
        <v>1</v>
      </c>
      <c r="I191" s="244"/>
      <c r="J191" s="245">
        <f t="shared" ref="J191:J222" si="30">ROUND(I191*H191,2)</f>
        <v>0</v>
      </c>
      <c r="K191" s="241" t="s">
        <v>159</v>
      </c>
      <c r="L191" s="246"/>
      <c r="M191" s="247" t="s">
        <v>19</v>
      </c>
      <c r="N191" s="248" t="s">
        <v>39</v>
      </c>
      <c r="O191" s="65"/>
      <c r="P191" s="202">
        <f t="shared" ref="P191:P222" si="31">O191*H191</f>
        <v>0</v>
      </c>
      <c r="Q191" s="202">
        <v>7.3999999999999999E-4</v>
      </c>
      <c r="R191" s="202">
        <f t="shared" ref="R191:R222" si="32">Q191*H191</f>
        <v>7.3999999999999999E-4</v>
      </c>
      <c r="S191" s="202">
        <v>0</v>
      </c>
      <c r="T191" s="203">
        <f t="shared" ref="T191:T222" si="33"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4" t="s">
        <v>340</v>
      </c>
      <c r="AT191" s="204" t="s">
        <v>296</v>
      </c>
      <c r="AU191" s="204" t="s">
        <v>78</v>
      </c>
      <c r="AY191" s="18" t="s">
        <v>153</v>
      </c>
      <c r="BE191" s="205">
        <f t="shared" ref="BE191:BE204" si="34">IF(N191="základní",J191,0)</f>
        <v>0</v>
      </c>
      <c r="BF191" s="205">
        <f t="shared" ref="BF191:BF204" si="35">IF(N191="snížená",J191,0)</f>
        <v>0</v>
      </c>
      <c r="BG191" s="205">
        <f t="shared" ref="BG191:BG204" si="36">IF(N191="zákl. přenesená",J191,0)</f>
        <v>0</v>
      </c>
      <c r="BH191" s="205">
        <f t="shared" ref="BH191:BH204" si="37">IF(N191="sníž. přenesená",J191,0)</f>
        <v>0</v>
      </c>
      <c r="BI191" s="205">
        <f t="shared" ref="BI191:BI204" si="38">IF(N191="nulová",J191,0)</f>
        <v>0</v>
      </c>
      <c r="BJ191" s="18" t="s">
        <v>76</v>
      </c>
      <c r="BK191" s="205">
        <f t="shared" ref="BK191:BK204" si="39">ROUND(I191*H191,2)</f>
        <v>0</v>
      </c>
      <c r="BL191" s="18" t="s">
        <v>256</v>
      </c>
      <c r="BM191" s="204" t="s">
        <v>1457</v>
      </c>
    </row>
    <row r="192" spans="1:65" s="2" customFormat="1" ht="33" customHeight="1">
      <c r="A192" s="35"/>
      <c r="B192" s="36"/>
      <c r="C192" s="193" t="s">
        <v>636</v>
      </c>
      <c r="D192" s="193" t="s">
        <v>155</v>
      </c>
      <c r="E192" s="194" t="s">
        <v>1458</v>
      </c>
      <c r="F192" s="195" t="s">
        <v>1459</v>
      </c>
      <c r="G192" s="196" t="s">
        <v>196</v>
      </c>
      <c r="H192" s="197">
        <v>1</v>
      </c>
      <c r="I192" s="198"/>
      <c r="J192" s="199">
        <f t="shared" si="30"/>
        <v>0</v>
      </c>
      <c r="K192" s="195" t="s">
        <v>159</v>
      </c>
      <c r="L192" s="40"/>
      <c r="M192" s="200" t="s">
        <v>19</v>
      </c>
      <c r="N192" s="201" t="s">
        <v>39</v>
      </c>
      <c r="O192" s="65"/>
      <c r="P192" s="202">
        <f t="shared" si="31"/>
        <v>0</v>
      </c>
      <c r="Q192" s="202">
        <v>1.47E-3</v>
      </c>
      <c r="R192" s="202">
        <f t="shared" si="32"/>
        <v>1.47E-3</v>
      </c>
      <c r="S192" s="202">
        <v>0</v>
      </c>
      <c r="T192" s="203">
        <f t="shared" si="3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4" t="s">
        <v>256</v>
      </c>
      <c r="AT192" s="204" t="s">
        <v>155</v>
      </c>
      <c r="AU192" s="204" t="s">
        <v>78</v>
      </c>
      <c r="AY192" s="18" t="s">
        <v>153</v>
      </c>
      <c r="BE192" s="205">
        <f t="shared" si="34"/>
        <v>0</v>
      </c>
      <c r="BF192" s="205">
        <f t="shared" si="35"/>
        <v>0</v>
      </c>
      <c r="BG192" s="205">
        <f t="shared" si="36"/>
        <v>0</v>
      </c>
      <c r="BH192" s="205">
        <f t="shared" si="37"/>
        <v>0</v>
      </c>
      <c r="BI192" s="205">
        <f t="shared" si="38"/>
        <v>0</v>
      </c>
      <c r="BJ192" s="18" t="s">
        <v>76</v>
      </c>
      <c r="BK192" s="205">
        <f t="shared" si="39"/>
        <v>0</v>
      </c>
      <c r="BL192" s="18" t="s">
        <v>256</v>
      </c>
      <c r="BM192" s="204" t="s">
        <v>1460</v>
      </c>
    </row>
    <row r="193" spans="1:65" s="2" customFormat="1" ht="21.75" customHeight="1">
      <c r="A193" s="35"/>
      <c r="B193" s="36"/>
      <c r="C193" s="193" t="s">
        <v>640</v>
      </c>
      <c r="D193" s="193" t="s">
        <v>155</v>
      </c>
      <c r="E193" s="194" t="s">
        <v>1461</v>
      </c>
      <c r="F193" s="195" t="s">
        <v>1462</v>
      </c>
      <c r="G193" s="196" t="s">
        <v>196</v>
      </c>
      <c r="H193" s="197">
        <v>52</v>
      </c>
      <c r="I193" s="198"/>
      <c r="J193" s="199">
        <f t="shared" si="30"/>
        <v>0</v>
      </c>
      <c r="K193" s="195" t="s">
        <v>159</v>
      </c>
      <c r="L193" s="40"/>
      <c r="M193" s="200" t="s">
        <v>19</v>
      </c>
      <c r="N193" s="201" t="s">
        <v>39</v>
      </c>
      <c r="O193" s="65"/>
      <c r="P193" s="202">
        <f t="shared" si="31"/>
        <v>0</v>
      </c>
      <c r="Q193" s="202">
        <v>2.0000000000000002E-5</v>
      </c>
      <c r="R193" s="202">
        <f t="shared" si="32"/>
        <v>1.0400000000000001E-3</v>
      </c>
      <c r="S193" s="202">
        <v>0</v>
      </c>
      <c r="T193" s="203">
        <f t="shared" si="3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4" t="s">
        <v>256</v>
      </c>
      <c r="AT193" s="204" t="s">
        <v>155</v>
      </c>
      <c r="AU193" s="204" t="s">
        <v>78</v>
      </c>
      <c r="AY193" s="18" t="s">
        <v>153</v>
      </c>
      <c r="BE193" s="205">
        <f t="shared" si="34"/>
        <v>0</v>
      </c>
      <c r="BF193" s="205">
        <f t="shared" si="35"/>
        <v>0</v>
      </c>
      <c r="BG193" s="205">
        <f t="shared" si="36"/>
        <v>0</v>
      </c>
      <c r="BH193" s="205">
        <f t="shared" si="37"/>
        <v>0</v>
      </c>
      <c r="BI193" s="205">
        <f t="shared" si="38"/>
        <v>0</v>
      </c>
      <c r="BJ193" s="18" t="s">
        <v>76</v>
      </c>
      <c r="BK193" s="205">
        <f t="shared" si="39"/>
        <v>0</v>
      </c>
      <c r="BL193" s="18" t="s">
        <v>256</v>
      </c>
      <c r="BM193" s="204" t="s">
        <v>1463</v>
      </c>
    </row>
    <row r="194" spans="1:65" s="2" customFormat="1" ht="21.75" customHeight="1">
      <c r="A194" s="35"/>
      <c r="B194" s="36"/>
      <c r="C194" s="193" t="s">
        <v>646</v>
      </c>
      <c r="D194" s="193" t="s">
        <v>155</v>
      </c>
      <c r="E194" s="194" t="s">
        <v>1464</v>
      </c>
      <c r="F194" s="195" t="s">
        <v>1465</v>
      </c>
      <c r="G194" s="196" t="s">
        <v>196</v>
      </c>
      <c r="H194" s="197">
        <v>18</v>
      </c>
      <c r="I194" s="198"/>
      <c r="J194" s="199">
        <f t="shared" si="30"/>
        <v>0</v>
      </c>
      <c r="K194" s="195" t="s">
        <v>159</v>
      </c>
      <c r="L194" s="40"/>
      <c r="M194" s="200" t="s">
        <v>19</v>
      </c>
      <c r="N194" s="201" t="s">
        <v>39</v>
      </c>
      <c r="O194" s="65"/>
      <c r="P194" s="202">
        <f t="shared" si="31"/>
        <v>0</v>
      </c>
      <c r="Q194" s="202">
        <v>2.0000000000000002E-5</v>
      </c>
      <c r="R194" s="202">
        <f t="shared" si="32"/>
        <v>3.6000000000000002E-4</v>
      </c>
      <c r="S194" s="202">
        <v>0</v>
      </c>
      <c r="T194" s="203">
        <f t="shared" si="3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4" t="s">
        <v>256</v>
      </c>
      <c r="AT194" s="204" t="s">
        <v>155</v>
      </c>
      <c r="AU194" s="204" t="s">
        <v>78</v>
      </c>
      <c r="AY194" s="18" t="s">
        <v>153</v>
      </c>
      <c r="BE194" s="205">
        <f t="shared" si="34"/>
        <v>0</v>
      </c>
      <c r="BF194" s="205">
        <f t="shared" si="35"/>
        <v>0</v>
      </c>
      <c r="BG194" s="205">
        <f t="shared" si="36"/>
        <v>0</v>
      </c>
      <c r="BH194" s="205">
        <f t="shared" si="37"/>
        <v>0</v>
      </c>
      <c r="BI194" s="205">
        <f t="shared" si="38"/>
        <v>0</v>
      </c>
      <c r="BJ194" s="18" t="s">
        <v>76</v>
      </c>
      <c r="BK194" s="205">
        <f t="shared" si="39"/>
        <v>0</v>
      </c>
      <c r="BL194" s="18" t="s">
        <v>256</v>
      </c>
      <c r="BM194" s="204" t="s">
        <v>1466</v>
      </c>
    </row>
    <row r="195" spans="1:65" s="2" customFormat="1" ht="21.75" customHeight="1">
      <c r="A195" s="35"/>
      <c r="B195" s="36"/>
      <c r="C195" s="193" t="s">
        <v>651</v>
      </c>
      <c r="D195" s="193" t="s">
        <v>155</v>
      </c>
      <c r="E195" s="194" t="s">
        <v>1467</v>
      </c>
      <c r="F195" s="195" t="s">
        <v>1468</v>
      </c>
      <c r="G195" s="196" t="s">
        <v>196</v>
      </c>
      <c r="H195" s="197">
        <v>15</v>
      </c>
      <c r="I195" s="198"/>
      <c r="J195" s="199">
        <f t="shared" si="30"/>
        <v>0</v>
      </c>
      <c r="K195" s="195" t="s">
        <v>159</v>
      </c>
      <c r="L195" s="40"/>
      <c r="M195" s="200" t="s">
        <v>19</v>
      </c>
      <c r="N195" s="201" t="s">
        <v>39</v>
      </c>
      <c r="O195" s="65"/>
      <c r="P195" s="202">
        <f t="shared" si="31"/>
        <v>0</v>
      </c>
      <c r="Q195" s="202">
        <v>2.0000000000000002E-5</v>
      </c>
      <c r="R195" s="202">
        <f t="shared" si="32"/>
        <v>3.0000000000000003E-4</v>
      </c>
      <c r="S195" s="202">
        <v>0</v>
      </c>
      <c r="T195" s="203">
        <f t="shared" si="3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4" t="s">
        <v>256</v>
      </c>
      <c r="AT195" s="204" t="s">
        <v>155</v>
      </c>
      <c r="AU195" s="204" t="s">
        <v>78</v>
      </c>
      <c r="AY195" s="18" t="s">
        <v>153</v>
      </c>
      <c r="BE195" s="205">
        <f t="shared" si="34"/>
        <v>0</v>
      </c>
      <c r="BF195" s="205">
        <f t="shared" si="35"/>
        <v>0</v>
      </c>
      <c r="BG195" s="205">
        <f t="shared" si="36"/>
        <v>0</v>
      </c>
      <c r="BH195" s="205">
        <f t="shared" si="37"/>
        <v>0</v>
      </c>
      <c r="BI195" s="205">
        <f t="shared" si="38"/>
        <v>0</v>
      </c>
      <c r="BJ195" s="18" t="s">
        <v>76</v>
      </c>
      <c r="BK195" s="205">
        <f t="shared" si="39"/>
        <v>0</v>
      </c>
      <c r="BL195" s="18" t="s">
        <v>256</v>
      </c>
      <c r="BM195" s="204" t="s">
        <v>1469</v>
      </c>
    </row>
    <row r="196" spans="1:65" s="2" customFormat="1" ht="21.75" customHeight="1">
      <c r="A196" s="35"/>
      <c r="B196" s="36"/>
      <c r="C196" s="193" t="s">
        <v>655</v>
      </c>
      <c r="D196" s="193" t="s">
        <v>155</v>
      </c>
      <c r="E196" s="194" t="s">
        <v>1470</v>
      </c>
      <c r="F196" s="195" t="s">
        <v>1471</v>
      </c>
      <c r="G196" s="196" t="s">
        <v>196</v>
      </c>
      <c r="H196" s="197">
        <v>1</v>
      </c>
      <c r="I196" s="198"/>
      <c r="J196" s="199">
        <f t="shared" si="30"/>
        <v>0</v>
      </c>
      <c r="K196" s="195" t="s">
        <v>159</v>
      </c>
      <c r="L196" s="40"/>
      <c r="M196" s="200" t="s">
        <v>19</v>
      </c>
      <c r="N196" s="201" t="s">
        <v>39</v>
      </c>
      <c r="O196" s="65"/>
      <c r="P196" s="202">
        <f t="shared" si="31"/>
        <v>0</v>
      </c>
      <c r="Q196" s="202">
        <v>2.0000000000000002E-5</v>
      </c>
      <c r="R196" s="202">
        <f t="shared" si="32"/>
        <v>2.0000000000000002E-5</v>
      </c>
      <c r="S196" s="202">
        <v>0</v>
      </c>
      <c r="T196" s="203">
        <f t="shared" si="3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4" t="s">
        <v>256</v>
      </c>
      <c r="AT196" s="204" t="s">
        <v>155</v>
      </c>
      <c r="AU196" s="204" t="s">
        <v>78</v>
      </c>
      <c r="AY196" s="18" t="s">
        <v>153</v>
      </c>
      <c r="BE196" s="205">
        <f t="shared" si="34"/>
        <v>0</v>
      </c>
      <c r="BF196" s="205">
        <f t="shared" si="35"/>
        <v>0</v>
      </c>
      <c r="BG196" s="205">
        <f t="shared" si="36"/>
        <v>0</v>
      </c>
      <c r="BH196" s="205">
        <f t="shared" si="37"/>
        <v>0</v>
      </c>
      <c r="BI196" s="205">
        <f t="shared" si="38"/>
        <v>0</v>
      </c>
      <c r="BJ196" s="18" t="s">
        <v>76</v>
      </c>
      <c r="BK196" s="205">
        <f t="shared" si="39"/>
        <v>0</v>
      </c>
      <c r="BL196" s="18" t="s">
        <v>256</v>
      </c>
      <c r="BM196" s="204" t="s">
        <v>1472</v>
      </c>
    </row>
    <row r="197" spans="1:65" s="2" customFormat="1" ht="21.75" customHeight="1">
      <c r="A197" s="35"/>
      <c r="B197" s="36"/>
      <c r="C197" s="193" t="s">
        <v>659</v>
      </c>
      <c r="D197" s="193" t="s">
        <v>155</v>
      </c>
      <c r="E197" s="194" t="s">
        <v>1473</v>
      </c>
      <c r="F197" s="195" t="s">
        <v>1474</v>
      </c>
      <c r="G197" s="196" t="s">
        <v>196</v>
      </c>
      <c r="H197" s="197">
        <v>2</v>
      </c>
      <c r="I197" s="198"/>
      <c r="J197" s="199">
        <f t="shared" si="30"/>
        <v>0</v>
      </c>
      <c r="K197" s="195" t="s">
        <v>159</v>
      </c>
      <c r="L197" s="40"/>
      <c r="M197" s="200" t="s">
        <v>19</v>
      </c>
      <c r="N197" s="201" t="s">
        <v>39</v>
      </c>
      <c r="O197" s="65"/>
      <c r="P197" s="202">
        <f t="shared" si="31"/>
        <v>0</v>
      </c>
      <c r="Q197" s="202">
        <v>2.0000000000000002E-5</v>
      </c>
      <c r="R197" s="202">
        <f t="shared" si="32"/>
        <v>4.0000000000000003E-5</v>
      </c>
      <c r="S197" s="202">
        <v>0</v>
      </c>
      <c r="T197" s="203">
        <f t="shared" si="3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4" t="s">
        <v>256</v>
      </c>
      <c r="AT197" s="204" t="s">
        <v>155</v>
      </c>
      <c r="AU197" s="204" t="s">
        <v>78</v>
      </c>
      <c r="AY197" s="18" t="s">
        <v>153</v>
      </c>
      <c r="BE197" s="205">
        <f t="shared" si="34"/>
        <v>0</v>
      </c>
      <c r="BF197" s="205">
        <f t="shared" si="35"/>
        <v>0</v>
      </c>
      <c r="BG197" s="205">
        <f t="shared" si="36"/>
        <v>0</v>
      </c>
      <c r="BH197" s="205">
        <f t="shared" si="37"/>
        <v>0</v>
      </c>
      <c r="BI197" s="205">
        <f t="shared" si="38"/>
        <v>0</v>
      </c>
      <c r="BJ197" s="18" t="s">
        <v>76</v>
      </c>
      <c r="BK197" s="205">
        <f t="shared" si="39"/>
        <v>0</v>
      </c>
      <c r="BL197" s="18" t="s">
        <v>256</v>
      </c>
      <c r="BM197" s="204" t="s">
        <v>1475</v>
      </c>
    </row>
    <row r="198" spans="1:65" s="2" customFormat="1" ht="21.75" customHeight="1">
      <c r="A198" s="35"/>
      <c r="B198" s="36"/>
      <c r="C198" s="193" t="s">
        <v>664</v>
      </c>
      <c r="D198" s="193" t="s">
        <v>155</v>
      </c>
      <c r="E198" s="194" t="s">
        <v>1476</v>
      </c>
      <c r="F198" s="195" t="s">
        <v>1477</v>
      </c>
      <c r="G198" s="196" t="s">
        <v>196</v>
      </c>
      <c r="H198" s="197">
        <v>1</v>
      </c>
      <c r="I198" s="198"/>
      <c r="J198" s="199">
        <f t="shared" si="30"/>
        <v>0</v>
      </c>
      <c r="K198" s="195" t="s">
        <v>159</v>
      </c>
      <c r="L198" s="40"/>
      <c r="M198" s="200" t="s">
        <v>19</v>
      </c>
      <c r="N198" s="201" t="s">
        <v>39</v>
      </c>
      <c r="O198" s="65"/>
      <c r="P198" s="202">
        <f t="shared" si="31"/>
        <v>0</v>
      </c>
      <c r="Q198" s="202">
        <v>2.7E-4</v>
      </c>
      <c r="R198" s="202">
        <f t="shared" si="32"/>
        <v>2.7E-4</v>
      </c>
      <c r="S198" s="202">
        <v>0</v>
      </c>
      <c r="T198" s="203">
        <f t="shared" si="3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4" t="s">
        <v>256</v>
      </c>
      <c r="AT198" s="204" t="s">
        <v>155</v>
      </c>
      <c r="AU198" s="204" t="s">
        <v>78</v>
      </c>
      <c r="AY198" s="18" t="s">
        <v>153</v>
      </c>
      <c r="BE198" s="205">
        <f t="shared" si="34"/>
        <v>0</v>
      </c>
      <c r="BF198" s="205">
        <f t="shared" si="35"/>
        <v>0</v>
      </c>
      <c r="BG198" s="205">
        <f t="shared" si="36"/>
        <v>0</v>
      </c>
      <c r="BH198" s="205">
        <f t="shared" si="37"/>
        <v>0</v>
      </c>
      <c r="BI198" s="205">
        <f t="shared" si="38"/>
        <v>0</v>
      </c>
      <c r="BJ198" s="18" t="s">
        <v>76</v>
      </c>
      <c r="BK198" s="205">
        <f t="shared" si="39"/>
        <v>0</v>
      </c>
      <c r="BL198" s="18" t="s">
        <v>256</v>
      </c>
      <c r="BM198" s="204" t="s">
        <v>1478</v>
      </c>
    </row>
    <row r="199" spans="1:65" s="2" customFormat="1" ht="16.5" customHeight="1">
      <c r="A199" s="35"/>
      <c r="B199" s="36"/>
      <c r="C199" s="193" t="s">
        <v>668</v>
      </c>
      <c r="D199" s="193" t="s">
        <v>155</v>
      </c>
      <c r="E199" s="194" t="s">
        <v>1479</v>
      </c>
      <c r="F199" s="195" t="s">
        <v>1480</v>
      </c>
      <c r="G199" s="196" t="s">
        <v>196</v>
      </c>
      <c r="H199" s="197">
        <v>10</v>
      </c>
      <c r="I199" s="198"/>
      <c r="J199" s="199">
        <f t="shared" si="30"/>
        <v>0</v>
      </c>
      <c r="K199" s="195" t="s">
        <v>19</v>
      </c>
      <c r="L199" s="40"/>
      <c r="M199" s="200" t="s">
        <v>19</v>
      </c>
      <c r="N199" s="201" t="s">
        <v>39</v>
      </c>
      <c r="O199" s="65"/>
      <c r="P199" s="202">
        <f t="shared" si="31"/>
        <v>0</v>
      </c>
      <c r="Q199" s="202">
        <v>0</v>
      </c>
      <c r="R199" s="202">
        <f t="shared" si="32"/>
        <v>0</v>
      </c>
      <c r="S199" s="202">
        <v>0</v>
      </c>
      <c r="T199" s="203">
        <f t="shared" si="3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4" t="s">
        <v>256</v>
      </c>
      <c r="AT199" s="204" t="s">
        <v>155</v>
      </c>
      <c r="AU199" s="204" t="s">
        <v>78</v>
      </c>
      <c r="AY199" s="18" t="s">
        <v>153</v>
      </c>
      <c r="BE199" s="205">
        <f t="shared" si="34"/>
        <v>0</v>
      </c>
      <c r="BF199" s="205">
        <f t="shared" si="35"/>
        <v>0</v>
      </c>
      <c r="BG199" s="205">
        <f t="shared" si="36"/>
        <v>0</v>
      </c>
      <c r="BH199" s="205">
        <f t="shared" si="37"/>
        <v>0</v>
      </c>
      <c r="BI199" s="205">
        <f t="shared" si="38"/>
        <v>0</v>
      </c>
      <c r="BJ199" s="18" t="s">
        <v>76</v>
      </c>
      <c r="BK199" s="205">
        <f t="shared" si="39"/>
        <v>0</v>
      </c>
      <c r="BL199" s="18" t="s">
        <v>256</v>
      </c>
      <c r="BM199" s="204" t="s">
        <v>1481</v>
      </c>
    </row>
    <row r="200" spans="1:65" s="2" customFormat="1" ht="16.5" customHeight="1">
      <c r="A200" s="35"/>
      <c r="B200" s="36"/>
      <c r="C200" s="193" t="s">
        <v>674</v>
      </c>
      <c r="D200" s="193" t="s">
        <v>155</v>
      </c>
      <c r="E200" s="194" t="s">
        <v>1482</v>
      </c>
      <c r="F200" s="195" t="s">
        <v>1483</v>
      </c>
      <c r="G200" s="196" t="s">
        <v>196</v>
      </c>
      <c r="H200" s="197">
        <v>1</v>
      </c>
      <c r="I200" s="198"/>
      <c r="J200" s="199">
        <f t="shared" si="30"/>
        <v>0</v>
      </c>
      <c r="K200" s="195" t="s">
        <v>159</v>
      </c>
      <c r="L200" s="40"/>
      <c r="M200" s="200" t="s">
        <v>19</v>
      </c>
      <c r="N200" s="201" t="s">
        <v>39</v>
      </c>
      <c r="O200" s="65"/>
      <c r="P200" s="202">
        <f t="shared" si="31"/>
        <v>0</v>
      </c>
      <c r="Q200" s="202">
        <v>0</v>
      </c>
      <c r="R200" s="202">
        <f t="shared" si="32"/>
        <v>0</v>
      </c>
      <c r="S200" s="202">
        <v>8.8500000000000002E-3</v>
      </c>
      <c r="T200" s="203">
        <f t="shared" si="33"/>
        <v>8.8500000000000002E-3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4" t="s">
        <v>256</v>
      </c>
      <c r="AT200" s="204" t="s">
        <v>155</v>
      </c>
      <c r="AU200" s="204" t="s">
        <v>78</v>
      </c>
      <c r="AY200" s="18" t="s">
        <v>153</v>
      </c>
      <c r="BE200" s="205">
        <f t="shared" si="34"/>
        <v>0</v>
      </c>
      <c r="BF200" s="205">
        <f t="shared" si="35"/>
        <v>0</v>
      </c>
      <c r="BG200" s="205">
        <f t="shared" si="36"/>
        <v>0</v>
      </c>
      <c r="BH200" s="205">
        <f t="shared" si="37"/>
        <v>0</v>
      </c>
      <c r="BI200" s="205">
        <f t="shared" si="38"/>
        <v>0</v>
      </c>
      <c r="BJ200" s="18" t="s">
        <v>76</v>
      </c>
      <c r="BK200" s="205">
        <f t="shared" si="39"/>
        <v>0</v>
      </c>
      <c r="BL200" s="18" t="s">
        <v>256</v>
      </c>
      <c r="BM200" s="204" t="s">
        <v>1484</v>
      </c>
    </row>
    <row r="201" spans="1:65" s="2" customFormat="1" ht="21.75" customHeight="1">
      <c r="A201" s="35"/>
      <c r="B201" s="36"/>
      <c r="C201" s="193" t="s">
        <v>679</v>
      </c>
      <c r="D201" s="193" t="s">
        <v>155</v>
      </c>
      <c r="E201" s="194" t="s">
        <v>1485</v>
      </c>
      <c r="F201" s="195" t="s">
        <v>1486</v>
      </c>
      <c r="G201" s="196" t="s">
        <v>196</v>
      </c>
      <c r="H201" s="197">
        <v>1</v>
      </c>
      <c r="I201" s="198"/>
      <c r="J201" s="199">
        <f t="shared" si="30"/>
        <v>0</v>
      </c>
      <c r="K201" s="195" t="s">
        <v>159</v>
      </c>
      <c r="L201" s="40"/>
      <c r="M201" s="200" t="s">
        <v>19</v>
      </c>
      <c r="N201" s="201" t="s">
        <v>39</v>
      </c>
      <c r="O201" s="65"/>
      <c r="P201" s="202">
        <f t="shared" si="31"/>
        <v>0</v>
      </c>
      <c r="Q201" s="202">
        <v>4.0000000000000003E-5</v>
      </c>
      <c r="R201" s="202">
        <f t="shared" si="32"/>
        <v>4.0000000000000003E-5</v>
      </c>
      <c r="S201" s="202">
        <v>0</v>
      </c>
      <c r="T201" s="203">
        <f t="shared" si="3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256</v>
      </c>
      <c r="AT201" s="204" t="s">
        <v>155</v>
      </c>
      <c r="AU201" s="204" t="s">
        <v>78</v>
      </c>
      <c r="AY201" s="18" t="s">
        <v>153</v>
      </c>
      <c r="BE201" s="205">
        <f t="shared" si="34"/>
        <v>0</v>
      </c>
      <c r="BF201" s="205">
        <f t="shared" si="35"/>
        <v>0</v>
      </c>
      <c r="BG201" s="205">
        <f t="shared" si="36"/>
        <v>0</v>
      </c>
      <c r="BH201" s="205">
        <f t="shared" si="37"/>
        <v>0</v>
      </c>
      <c r="BI201" s="205">
        <f t="shared" si="38"/>
        <v>0</v>
      </c>
      <c r="BJ201" s="18" t="s">
        <v>76</v>
      </c>
      <c r="BK201" s="205">
        <f t="shared" si="39"/>
        <v>0</v>
      </c>
      <c r="BL201" s="18" t="s">
        <v>256</v>
      </c>
      <c r="BM201" s="204" t="s">
        <v>1487</v>
      </c>
    </row>
    <row r="202" spans="1:65" s="2" customFormat="1" ht="33" customHeight="1">
      <c r="A202" s="35"/>
      <c r="B202" s="36"/>
      <c r="C202" s="193" t="s">
        <v>683</v>
      </c>
      <c r="D202" s="193" t="s">
        <v>155</v>
      </c>
      <c r="E202" s="194" t="s">
        <v>1488</v>
      </c>
      <c r="F202" s="195" t="s">
        <v>1489</v>
      </c>
      <c r="G202" s="196" t="s">
        <v>432</v>
      </c>
      <c r="H202" s="197">
        <v>1.091</v>
      </c>
      <c r="I202" s="198"/>
      <c r="J202" s="199">
        <f t="shared" si="30"/>
        <v>0</v>
      </c>
      <c r="K202" s="195" t="s">
        <v>159</v>
      </c>
      <c r="L202" s="40"/>
      <c r="M202" s="200" t="s">
        <v>19</v>
      </c>
      <c r="N202" s="201" t="s">
        <v>39</v>
      </c>
      <c r="O202" s="65"/>
      <c r="P202" s="202">
        <f t="shared" si="31"/>
        <v>0</v>
      </c>
      <c r="Q202" s="202">
        <v>0</v>
      </c>
      <c r="R202" s="202">
        <f t="shared" si="32"/>
        <v>0</v>
      </c>
      <c r="S202" s="202">
        <v>0</v>
      </c>
      <c r="T202" s="203">
        <f t="shared" si="3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4" t="s">
        <v>256</v>
      </c>
      <c r="AT202" s="204" t="s">
        <v>155</v>
      </c>
      <c r="AU202" s="204" t="s">
        <v>78</v>
      </c>
      <c r="AY202" s="18" t="s">
        <v>153</v>
      </c>
      <c r="BE202" s="205">
        <f t="shared" si="34"/>
        <v>0</v>
      </c>
      <c r="BF202" s="205">
        <f t="shared" si="35"/>
        <v>0</v>
      </c>
      <c r="BG202" s="205">
        <f t="shared" si="36"/>
        <v>0</v>
      </c>
      <c r="BH202" s="205">
        <f t="shared" si="37"/>
        <v>0</v>
      </c>
      <c r="BI202" s="205">
        <f t="shared" si="38"/>
        <v>0</v>
      </c>
      <c r="BJ202" s="18" t="s">
        <v>76</v>
      </c>
      <c r="BK202" s="205">
        <f t="shared" si="39"/>
        <v>0</v>
      </c>
      <c r="BL202" s="18" t="s">
        <v>256</v>
      </c>
      <c r="BM202" s="204" t="s">
        <v>1490</v>
      </c>
    </row>
    <row r="203" spans="1:65" s="2" customFormat="1" ht="16.5" customHeight="1">
      <c r="A203" s="35"/>
      <c r="B203" s="36"/>
      <c r="C203" s="193" t="s">
        <v>687</v>
      </c>
      <c r="D203" s="193" t="s">
        <v>155</v>
      </c>
      <c r="E203" s="194" t="s">
        <v>1491</v>
      </c>
      <c r="F203" s="195" t="s">
        <v>1492</v>
      </c>
      <c r="G203" s="196" t="s">
        <v>196</v>
      </c>
      <c r="H203" s="197">
        <v>3</v>
      </c>
      <c r="I203" s="198"/>
      <c r="J203" s="199">
        <f t="shared" si="30"/>
        <v>0</v>
      </c>
      <c r="K203" s="195" t="s">
        <v>19</v>
      </c>
      <c r="L203" s="40"/>
      <c r="M203" s="200" t="s">
        <v>19</v>
      </c>
      <c r="N203" s="201" t="s">
        <v>39</v>
      </c>
      <c r="O203" s="65"/>
      <c r="P203" s="202">
        <f t="shared" si="31"/>
        <v>0</v>
      </c>
      <c r="Q203" s="202">
        <v>0</v>
      </c>
      <c r="R203" s="202">
        <f t="shared" si="32"/>
        <v>0</v>
      </c>
      <c r="S203" s="202">
        <v>0</v>
      </c>
      <c r="T203" s="203">
        <f t="shared" si="3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4" t="s">
        <v>256</v>
      </c>
      <c r="AT203" s="204" t="s">
        <v>155</v>
      </c>
      <c r="AU203" s="204" t="s">
        <v>78</v>
      </c>
      <c r="AY203" s="18" t="s">
        <v>153</v>
      </c>
      <c r="BE203" s="205">
        <f t="shared" si="34"/>
        <v>0</v>
      </c>
      <c r="BF203" s="205">
        <f t="shared" si="35"/>
        <v>0</v>
      </c>
      <c r="BG203" s="205">
        <f t="shared" si="36"/>
        <v>0</v>
      </c>
      <c r="BH203" s="205">
        <f t="shared" si="37"/>
        <v>0</v>
      </c>
      <c r="BI203" s="205">
        <f t="shared" si="38"/>
        <v>0</v>
      </c>
      <c r="BJ203" s="18" t="s">
        <v>76</v>
      </c>
      <c r="BK203" s="205">
        <f t="shared" si="39"/>
        <v>0</v>
      </c>
      <c r="BL203" s="18" t="s">
        <v>256</v>
      </c>
      <c r="BM203" s="204" t="s">
        <v>1493</v>
      </c>
    </row>
    <row r="204" spans="1:65" s="2" customFormat="1" ht="16.5" customHeight="1">
      <c r="A204" s="35"/>
      <c r="B204" s="36"/>
      <c r="C204" s="193" t="s">
        <v>692</v>
      </c>
      <c r="D204" s="193" t="s">
        <v>155</v>
      </c>
      <c r="E204" s="194" t="s">
        <v>1494</v>
      </c>
      <c r="F204" s="195" t="s">
        <v>1495</v>
      </c>
      <c r="G204" s="196" t="s">
        <v>196</v>
      </c>
      <c r="H204" s="197">
        <v>3</v>
      </c>
      <c r="I204" s="198"/>
      <c r="J204" s="199">
        <f t="shared" si="30"/>
        <v>0</v>
      </c>
      <c r="K204" s="195" t="s">
        <v>159</v>
      </c>
      <c r="L204" s="40"/>
      <c r="M204" s="200" t="s">
        <v>19</v>
      </c>
      <c r="N204" s="201" t="s">
        <v>39</v>
      </c>
      <c r="O204" s="65"/>
      <c r="P204" s="202">
        <f t="shared" si="31"/>
        <v>0</v>
      </c>
      <c r="Q204" s="202">
        <v>1.4999999999999999E-4</v>
      </c>
      <c r="R204" s="202">
        <f t="shared" si="32"/>
        <v>4.4999999999999999E-4</v>
      </c>
      <c r="S204" s="202">
        <v>0</v>
      </c>
      <c r="T204" s="203">
        <f t="shared" si="3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4" t="s">
        <v>256</v>
      </c>
      <c r="AT204" s="204" t="s">
        <v>155</v>
      </c>
      <c r="AU204" s="204" t="s">
        <v>78</v>
      </c>
      <c r="AY204" s="18" t="s">
        <v>153</v>
      </c>
      <c r="BE204" s="205">
        <f t="shared" si="34"/>
        <v>0</v>
      </c>
      <c r="BF204" s="205">
        <f t="shared" si="35"/>
        <v>0</v>
      </c>
      <c r="BG204" s="205">
        <f t="shared" si="36"/>
        <v>0</v>
      </c>
      <c r="BH204" s="205">
        <f t="shared" si="37"/>
        <v>0</v>
      </c>
      <c r="BI204" s="205">
        <f t="shared" si="38"/>
        <v>0</v>
      </c>
      <c r="BJ204" s="18" t="s">
        <v>76</v>
      </c>
      <c r="BK204" s="205">
        <f t="shared" si="39"/>
        <v>0</v>
      </c>
      <c r="BL204" s="18" t="s">
        <v>256</v>
      </c>
      <c r="BM204" s="204" t="s">
        <v>1496</v>
      </c>
    </row>
    <row r="205" spans="1:65" s="12" customFormat="1" ht="22.9" customHeight="1">
      <c r="B205" s="177"/>
      <c r="C205" s="178"/>
      <c r="D205" s="179" t="s">
        <v>67</v>
      </c>
      <c r="E205" s="191" t="s">
        <v>1070</v>
      </c>
      <c r="F205" s="191" t="s">
        <v>1071</v>
      </c>
      <c r="G205" s="178"/>
      <c r="H205" s="178"/>
      <c r="I205" s="181"/>
      <c r="J205" s="192">
        <f>BK205</f>
        <v>0</v>
      </c>
      <c r="K205" s="178"/>
      <c r="L205" s="183"/>
      <c r="M205" s="184"/>
      <c r="N205" s="185"/>
      <c r="O205" s="185"/>
      <c r="P205" s="186">
        <f>SUM(P206:P226)</f>
        <v>0</v>
      </c>
      <c r="Q205" s="185"/>
      <c r="R205" s="186">
        <f>SUM(R206:R226)</f>
        <v>0.21595</v>
      </c>
      <c r="S205" s="185"/>
      <c r="T205" s="187">
        <f>SUM(T206:T226)</f>
        <v>0.61104000000000003</v>
      </c>
      <c r="AR205" s="188" t="s">
        <v>78</v>
      </c>
      <c r="AT205" s="189" t="s">
        <v>67</v>
      </c>
      <c r="AU205" s="189" t="s">
        <v>76</v>
      </c>
      <c r="AY205" s="188" t="s">
        <v>153</v>
      </c>
      <c r="BK205" s="190">
        <f>SUM(BK206:BK226)</f>
        <v>0</v>
      </c>
    </row>
    <row r="206" spans="1:65" s="2" customFormat="1" ht="21.75" customHeight="1">
      <c r="A206" s="35"/>
      <c r="B206" s="36"/>
      <c r="C206" s="193" t="s">
        <v>697</v>
      </c>
      <c r="D206" s="193" t="s">
        <v>155</v>
      </c>
      <c r="E206" s="194" t="s">
        <v>1072</v>
      </c>
      <c r="F206" s="195" t="s">
        <v>1073</v>
      </c>
      <c r="G206" s="196" t="s">
        <v>196</v>
      </c>
      <c r="H206" s="197">
        <v>2</v>
      </c>
      <c r="I206" s="198"/>
      <c r="J206" s="199">
        <f t="shared" ref="J206:J226" si="40">ROUND(I206*H206,2)</f>
        <v>0</v>
      </c>
      <c r="K206" s="195" t="s">
        <v>159</v>
      </c>
      <c r="L206" s="40"/>
      <c r="M206" s="200" t="s">
        <v>19</v>
      </c>
      <c r="N206" s="201" t="s">
        <v>39</v>
      </c>
      <c r="O206" s="65"/>
      <c r="P206" s="202">
        <f t="shared" ref="P206:P226" si="41">O206*H206</f>
        <v>0</v>
      </c>
      <c r="Q206" s="202">
        <v>0</v>
      </c>
      <c r="R206" s="202">
        <f t="shared" ref="R206:R226" si="42">Q206*H206</f>
        <v>0</v>
      </c>
      <c r="S206" s="202">
        <v>0</v>
      </c>
      <c r="T206" s="203">
        <f t="shared" ref="T206:T226" si="43"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4" t="s">
        <v>256</v>
      </c>
      <c r="AT206" s="204" t="s">
        <v>155</v>
      </c>
      <c r="AU206" s="204" t="s">
        <v>78</v>
      </c>
      <c r="AY206" s="18" t="s">
        <v>153</v>
      </c>
      <c r="BE206" s="205">
        <f t="shared" ref="BE206:BE226" si="44">IF(N206="základní",J206,0)</f>
        <v>0</v>
      </c>
      <c r="BF206" s="205">
        <f t="shared" ref="BF206:BF226" si="45">IF(N206="snížená",J206,0)</f>
        <v>0</v>
      </c>
      <c r="BG206" s="205">
        <f t="shared" ref="BG206:BG226" si="46">IF(N206="zákl. přenesená",J206,0)</f>
        <v>0</v>
      </c>
      <c r="BH206" s="205">
        <f t="shared" ref="BH206:BH226" si="47">IF(N206="sníž. přenesená",J206,0)</f>
        <v>0</v>
      </c>
      <c r="BI206" s="205">
        <f t="shared" ref="BI206:BI226" si="48">IF(N206="nulová",J206,0)</f>
        <v>0</v>
      </c>
      <c r="BJ206" s="18" t="s">
        <v>76</v>
      </c>
      <c r="BK206" s="205">
        <f t="shared" ref="BK206:BK226" si="49">ROUND(I206*H206,2)</f>
        <v>0</v>
      </c>
      <c r="BL206" s="18" t="s">
        <v>256</v>
      </c>
      <c r="BM206" s="204" t="s">
        <v>1497</v>
      </c>
    </row>
    <row r="207" spans="1:65" s="2" customFormat="1" ht="21.75" customHeight="1">
      <c r="A207" s="35"/>
      <c r="B207" s="36"/>
      <c r="C207" s="193" t="s">
        <v>701</v>
      </c>
      <c r="D207" s="193" t="s">
        <v>155</v>
      </c>
      <c r="E207" s="194" t="s">
        <v>1498</v>
      </c>
      <c r="F207" s="195" t="s">
        <v>1499</v>
      </c>
      <c r="G207" s="196" t="s">
        <v>308</v>
      </c>
      <c r="H207" s="197">
        <v>16</v>
      </c>
      <c r="I207" s="198"/>
      <c r="J207" s="199">
        <f t="shared" si="40"/>
        <v>0</v>
      </c>
      <c r="K207" s="195" t="s">
        <v>159</v>
      </c>
      <c r="L207" s="40"/>
      <c r="M207" s="200" t="s">
        <v>19</v>
      </c>
      <c r="N207" s="201" t="s">
        <v>39</v>
      </c>
      <c r="O207" s="65"/>
      <c r="P207" s="202">
        <f t="shared" si="41"/>
        <v>0</v>
      </c>
      <c r="Q207" s="202">
        <v>1.8500000000000001E-3</v>
      </c>
      <c r="R207" s="202">
        <f t="shared" si="42"/>
        <v>2.9600000000000001E-2</v>
      </c>
      <c r="S207" s="202">
        <v>0</v>
      </c>
      <c r="T207" s="203">
        <f t="shared" si="4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4" t="s">
        <v>256</v>
      </c>
      <c r="AT207" s="204" t="s">
        <v>155</v>
      </c>
      <c r="AU207" s="204" t="s">
        <v>78</v>
      </c>
      <c r="AY207" s="18" t="s">
        <v>153</v>
      </c>
      <c r="BE207" s="205">
        <f t="shared" si="44"/>
        <v>0</v>
      </c>
      <c r="BF207" s="205">
        <f t="shared" si="45"/>
        <v>0</v>
      </c>
      <c r="BG207" s="205">
        <f t="shared" si="46"/>
        <v>0</v>
      </c>
      <c r="BH207" s="205">
        <f t="shared" si="47"/>
        <v>0</v>
      </c>
      <c r="BI207" s="205">
        <f t="shared" si="48"/>
        <v>0</v>
      </c>
      <c r="BJ207" s="18" t="s">
        <v>76</v>
      </c>
      <c r="BK207" s="205">
        <f t="shared" si="49"/>
        <v>0</v>
      </c>
      <c r="BL207" s="18" t="s">
        <v>256</v>
      </c>
      <c r="BM207" s="204" t="s">
        <v>1500</v>
      </c>
    </row>
    <row r="208" spans="1:65" s="2" customFormat="1" ht="21.75" customHeight="1">
      <c r="A208" s="35"/>
      <c r="B208" s="36"/>
      <c r="C208" s="193" t="s">
        <v>707</v>
      </c>
      <c r="D208" s="193" t="s">
        <v>155</v>
      </c>
      <c r="E208" s="194" t="s">
        <v>1501</v>
      </c>
      <c r="F208" s="195" t="s">
        <v>1502</v>
      </c>
      <c r="G208" s="196" t="s">
        <v>308</v>
      </c>
      <c r="H208" s="197">
        <v>6</v>
      </c>
      <c r="I208" s="198"/>
      <c r="J208" s="199">
        <f t="shared" si="40"/>
        <v>0</v>
      </c>
      <c r="K208" s="195" t="s">
        <v>159</v>
      </c>
      <c r="L208" s="40"/>
      <c r="M208" s="200" t="s">
        <v>19</v>
      </c>
      <c r="N208" s="201" t="s">
        <v>39</v>
      </c>
      <c r="O208" s="65"/>
      <c r="P208" s="202">
        <f t="shared" si="41"/>
        <v>0</v>
      </c>
      <c r="Q208" s="202">
        <v>3.48E-3</v>
      </c>
      <c r="R208" s="202">
        <f t="shared" si="42"/>
        <v>2.0879999999999999E-2</v>
      </c>
      <c r="S208" s="202">
        <v>0</v>
      </c>
      <c r="T208" s="203">
        <f t="shared" si="4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4" t="s">
        <v>256</v>
      </c>
      <c r="AT208" s="204" t="s">
        <v>155</v>
      </c>
      <c r="AU208" s="204" t="s">
        <v>78</v>
      </c>
      <c r="AY208" s="18" t="s">
        <v>153</v>
      </c>
      <c r="BE208" s="205">
        <f t="shared" si="44"/>
        <v>0</v>
      </c>
      <c r="BF208" s="205">
        <f t="shared" si="45"/>
        <v>0</v>
      </c>
      <c r="BG208" s="205">
        <f t="shared" si="46"/>
        <v>0</v>
      </c>
      <c r="BH208" s="205">
        <f t="shared" si="47"/>
        <v>0</v>
      </c>
      <c r="BI208" s="205">
        <f t="shared" si="48"/>
        <v>0</v>
      </c>
      <c r="BJ208" s="18" t="s">
        <v>76</v>
      </c>
      <c r="BK208" s="205">
        <f t="shared" si="49"/>
        <v>0</v>
      </c>
      <c r="BL208" s="18" t="s">
        <v>256</v>
      </c>
      <c r="BM208" s="204" t="s">
        <v>1503</v>
      </c>
    </row>
    <row r="209" spans="1:65" s="2" customFormat="1" ht="21.75" customHeight="1">
      <c r="A209" s="35"/>
      <c r="B209" s="36"/>
      <c r="C209" s="193" t="s">
        <v>714</v>
      </c>
      <c r="D209" s="193" t="s">
        <v>155</v>
      </c>
      <c r="E209" s="194" t="s">
        <v>1504</v>
      </c>
      <c r="F209" s="195" t="s">
        <v>1505</v>
      </c>
      <c r="G209" s="196" t="s">
        <v>308</v>
      </c>
      <c r="H209" s="197">
        <v>14</v>
      </c>
      <c r="I209" s="198"/>
      <c r="J209" s="199">
        <f t="shared" si="40"/>
        <v>0</v>
      </c>
      <c r="K209" s="195" t="s">
        <v>159</v>
      </c>
      <c r="L209" s="40"/>
      <c r="M209" s="200" t="s">
        <v>19</v>
      </c>
      <c r="N209" s="201" t="s">
        <v>39</v>
      </c>
      <c r="O209" s="65"/>
      <c r="P209" s="202">
        <f t="shared" si="41"/>
        <v>0</v>
      </c>
      <c r="Q209" s="202">
        <v>4.9300000000000004E-3</v>
      </c>
      <c r="R209" s="202">
        <f t="shared" si="42"/>
        <v>6.9019999999999998E-2</v>
      </c>
      <c r="S209" s="202">
        <v>0</v>
      </c>
      <c r="T209" s="203">
        <f t="shared" si="4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4" t="s">
        <v>256</v>
      </c>
      <c r="AT209" s="204" t="s">
        <v>155</v>
      </c>
      <c r="AU209" s="204" t="s">
        <v>78</v>
      </c>
      <c r="AY209" s="18" t="s">
        <v>153</v>
      </c>
      <c r="BE209" s="205">
        <f t="shared" si="44"/>
        <v>0</v>
      </c>
      <c r="BF209" s="205">
        <f t="shared" si="45"/>
        <v>0</v>
      </c>
      <c r="BG209" s="205">
        <f t="shared" si="46"/>
        <v>0</v>
      </c>
      <c r="BH209" s="205">
        <f t="shared" si="47"/>
        <v>0</v>
      </c>
      <c r="BI209" s="205">
        <f t="shared" si="48"/>
        <v>0</v>
      </c>
      <c r="BJ209" s="18" t="s">
        <v>76</v>
      </c>
      <c r="BK209" s="205">
        <f t="shared" si="49"/>
        <v>0</v>
      </c>
      <c r="BL209" s="18" t="s">
        <v>256</v>
      </c>
      <c r="BM209" s="204" t="s">
        <v>1506</v>
      </c>
    </row>
    <row r="210" spans="1:65" s="2" customFormat="1" ht="21.75" customHeight="1">
      <c r="A210" s="35"/>
      <c r="B210" s="36"/>
      <c r="C210" s="193" t="s">
        <v>721</v>
      </c>
      <c r="D210" s="193" t="s">
        <v>155</v>
      </c>
      <c r="E210" s="194" t="s">
        <v>1507</v>
      </c>
      <c r="F210" s="195" t="s">
        <v>1508</v>
      </c>
      <c r="G210" s="196" t="s">
        <v>308</v>
      </c>
      <c r="H210" s="197">
        <v>1.5</v>
      </c>
      <c r="I210" s="198"/>
      <c r="J210" s="199">
        <f t="shared" si="40"/>
        <v>0</v>
      </c>
      <c r="K210" s="195" t="s">
        <v>159</v>
      </c>
      <c r="L210" s="40"/>
      <c r="M210" s="200" t="s">
        <v>19</v>
      </c>
      <c r="N210" s="201" t="s">
        <v>39</v>
      </c>
      <c r="O210" s="65"/>
      <c r="P210" s="202">
        <f t="shared" si="41"/>
        <v>0</v>
      </c>
      <c r="Q210" s="202">
        <v>1.8880000000000001E-2</v>
      </c>
      <c r="R210" s="202">
        <f t="shared" si="42"/>
        <v>2.8320000000000001E-2</v>
      </c>
      <c r="S210" s="202">
        <v>0</v>
      </c>
      <c r="T210" s="203">
        <f t="shared" si="4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4" t="s">
        <v>256</v>
      </c>
      <c r="AT210" s="204" t="s">
        <v>155</v>
      </c>
      <c r="AU210" s="204" t="s">
        <v>78</v>
      </c>
      <c r="AY210" s="18" t="s">
        <v>153</v>
      </c>
      <c r="BE210" s="205">
        <f t="shared" si="44"/>
        <v>0</v>
      </c>
      <c r="BF210" s="205">
        <f t="shared" si="45"/>
        <v>0</v>
      </c>
      <c r="BG210" s="205">
        <f t="shared" si="46"/>
        <v>0</v>
      </c>
      <c r="BH210" s="205">
        <f t="shared" si="47"/>
        <v>0</v>
      </c>
      <c r="BI210" s="205">
        <f t="shared" si="48"/>
        <v>0</v>
      </c>
      <c r="BJ210" s="18" t="s">
        <v>76</v>
      </c>
      <c r="BK210" s="205">
        <f t="shared" si="49"/>
        <v>0</v>
      </c>
      <c r="BL210" s="18" t="s">
        <v>256</v>
      </c>
      <c r="BM210" s="204" t="s">
        <v>1509</v>
      </c>
    </row>
    <row r="211" spans="1:65" s="2" customFormat="1" ht="16.5" customHeight="1">
      <c r="A211" s="35"/>
      <c r="B211" s="36"/>
      <c r="C211" s="193" t="s">
        <v>728</v>
      </c>
      <c r="D211" s="193" t="s">
        <v>155</v>
      </c>
      <c r="E211" s="194" t="s">
        <v>1510</v>
      </c>
      <c r="F211" s="195" t="s">
        <v>1511</v>
      </c>
      <c r="G211" s="196" t="s">
        <v>308</v>
      </c>
      <c r="H211" s="197">
        <v>1</v>
      </c>
      <c r="I211" s="198"/>
      <c r="J211" s="199">
        <f t="shared" si="40"/>
        <v>0</v>
      </c>
      <c r="K211" s="195" t="s">
        <v>159</v>
      </c>
      <c r="L211" s="40"/>
      <c r="M211" s="200" t="s">
        <v>19</v>
      </c>
      <c r="N211" s="201" t="s">
        <v>39</v>
      </c>
      <c r="O211" s="65"/>
      <c r="P211" s="202">
        <f t="shared" si="41"/>
        <v>0</v>
      </c>
      <c r="Q211" s="202">
        <v>4.6800000000000001E-3</v>
      </c>
      <c r="R211" s="202">
        <f t="shared" si="42"/>
        <v>4.6800000000000001E-3</v>
      </c>
      <c r="S211" s="202">
        <v>0</v>
      </c>
      <c r="T211" s="203">
        <f t="shared" si="4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4" t="s">
        <v>256</v>
      </c>
      <c r="AT211" s="204" t="s">
        <v>155</v>
      </c>
      <c r="AU211" s="204" t="s">
        <v>78</v>
      </c>
      <c r="AY211" s="18" t="s">
        <v>153</v>
      </c>
      <c r="BE211" s="205">
        <f t="shared" si="44"/>
        <v>0</v>
      </c>
      <c r="BF211" s="205">
        <f t="shared" si="45"/>
        <v>0</v>
      </c>
      <c r="BG211" s="205">
        <f t="shared" si="46"/>
        <v>0</v>
      </c>
      <c r="BH211" s="205">
        <f t="shared" si="47"/>
        <v>0</v>
      </c>
      <c r="BI211" s="205">
        <f t="shared" si="48"/>
        <v>0</v>
      </c>
      <c r="BJ211" s="18" t="s">
        <v>76</v>
      </c>
      <c r="BK211" s="205">
        <f t="shared" si="49"/>
        <v>0</v>
      </c>
      <c r="BL211" s="18" t="s">
        <v>256</v>
      </c>
      <c r="BM211" s="204" t="s">
        <v>1512</v>
      </c>
    </row>
    <row r="212" spans="1:65" s="2" customFormat="1" ht="16.5" customHeight="1">
      <c r="A212" s="35"/>
      <c r="B212" s="36"/>
      <c r="C212" s="193" t="s">
        <v>734</v>
      </c>
      <c r="D212" s="193" t="s">
        <v>155</v>
      </c>
      <c r="E212" s="194" t="s">
        <v>1513</v>
      </c>
      <c r="F212" s="195" t="s">
        <v>1514</v>
      </c>
      <c r="G212" s="196" t="s">
        <v>308</v>
      </c>
      <c r="H212" s="197">
        <v>1</v>
      </c>
      <c r="I212" s="198"/>
      <c r="J212" s="199">
        <f t="shared" si="40"/>
        <v>0</v>
      </c>
      <c r="K212" s="195" t="s">
        <v>159</v>
      </c>
      <c r="L212" s="40"/>
      <c r="M212" s="200" t="s">
        <v>19</v>
      </c>
      <c r="N212" s="201" t="s">
        <v>39</v>
      </c>
      <c r="O212" s="65"/>
      <c r="P212" s="202">
        <f t="shared" si="41"/>
        <v>0</v>
      </c>
      <c r="Q212" s="202">
        <v>8.6099999999999996E-3</v>
      </c>
      <c r="R212" s="202">
        <f t="shared" si="42"/>
        <v>8.6099999999999996E-3</v>
      </c>
      <c r="S212" s="202">
        <v>0</v>
      </c>
      <c r="T212" s="203">
        <f t="shared" si="4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4" t="s">
        <v>256</v>
      </c>
      <c r="AT212" s="204" t="s">
        <v>155</v>
      </c>
      <c r="AU212" s="204" t="s">
        <v>78</v>
      </c>
      <c r="AY212" s="18" t="s">
        <v>153</v>
      </c>
      <c r="BE212" s="205">
        <f t="shared" si="44"/>
        <v>0</v>
      </c>
      <c r="BF212" s="205">
        <f t="shared" si="45"/>
        <v>0</v>
      </c>
      <c r="BG212" s="205">
        <f t="shared" si="46"/>
        <v>0</v>
      </c>
      <c r="BH212" s="205">
        <f t="shared" si="47"/>
        <v>0</v>
      </c>
      <c r="BI212" s="205">
        <f t="shared" si="48"/>
        <v>0</v>
      </c>
      <c r="BJ212" s="18" t="s">
        <v>76</v>
      </c>
      <c r="BK212" s="205">
        <f t="shared" si="49"/>
        <v>0</v>
      </c>
      <c r="BL212" s="18" t="s">
        <v>256</v>
      </c>
      <c r="BM212" s="204" t="s">
        <v>1515</v>
      </c>
    </row>
    <row r="213" spans="1:65" s="2" customFormat="1" ht="33" customHeight="1">
      <c r="A213" s="35"/>
      <c r="B213" s="36"/>
      <c r="C213" s="193" t="s">
        <v>740</v>
      </c>
      <c r="D213" s="193" t="s">
        <v>155</v>
      </c>
      <c r="E213" s="194" t="s">
        <v>1516</v>
      </c>
      <c r="F213" s="195" t="s">
        <v>1517</v>
      </c>
      <c r="G213" s="196" t="s">
        <v>1089</v>
      </c>
      <c r="H213" s="197">
        <v>2</v>
      </c>
      <c r="I213" s="198"/>
      <c r="J213" s="199">
        <f t="shared" si="40"/>
        <v>0</v>
      </c>
      <c r="K213" s="195" t="s">
        <v>159</v>
      </c>
      <c r="L213" s="40"/>
      <c r="M213" s="200" t="s">
        <v>19</v>
      </c>
      <c r="N213" s="201" t="s">
        <v>39</v>
      </c>
      <c r="O213" s="65"/>
      <c r="P213" s="202">
        <f t="shared" si="41"/>
        <v>0</v>
      </c>
      <c r="Q213" s="202">
        <v>9.0699999999999999E-3</v>
      </c>
      <c r="R213" s="202">
        <f t="shared" si="42"/>
        <v>1.814E-2</v>
      </c>
      <c r="S213" s="202">
        <v>0</v>
      </c>
      <c r="T213" s="203">
        <f t="shared" si="4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4" t="s">
        <v>256</v>
      </c>
      <c r="AT213" s="204" t="s">
        <v>155</v>
      </c>
      <c r="AU213" s="204" t="s">
        <v>78</v>
      </c>
      <c r="AY213" s="18" t="s">
        <v>153</v>
      </c>
      <c r="BE213" s="205">
        <f t="shared" si="44"/>
        <v>0</v>
      </c>
      <c r="BF213" s="205">
        <f t="shared" si="45"/>
        <v>0</v>
      </c>
      <c r="BG213" s="205">
        <f t="shared" si="46"/>
        <v>0</v>
      </c>
      <c r="BH213" s="205">
        <f t="shared" si="47"/>
        <v>0</v>
      </c>
      <c r="BI213" s="205">
        <f t="shared" si="48"/>
        <v>0</v>
      </c>
      <c r="BJ213" s="18" t="s">
        <v>76</v>
      </c>
      <c r="BK213" s="205">
        <f t="shared" si="49"/>
        <v>0</v>
      </c>
      <c r="BL213" s="18" t="s">
        <v>256</v>
      </c>
      <c r="BM213" s="204" t="s">
        <v>1518</v>
      </c>
    </row>
    <row r="214" spans="1:65" s="2" customFormat="1" ht="33" customHeight="1">
      <c r="A214" s="35"/>
      <c r="B214" s="36"/>
      <c r="C214" s="193" t="s">
        <v>745</v>
      </c>
      <c r="D214" s="193" t="s">
        <v>155</v>
      </c>
      <c r="E214" s="194" t="s">
        <v>1519</v>
      </c>
      <c r="F214" s="195" t="s">
        <v>1520</v>
      </c>
      <c r="G214" s="196" t="s">
        <v>196</v>
      </c>
      <c r="H214" s="197">
        <v>2</v>
      </c>
      <c r="I214" s="198"/>
      <c r="J214" s="199">
        <f t="shared" si="40"/>
        <v>0</v>
      </c>
      <c r="K214" s="195" t="s">
        <v>159</v>
      </c>
      <c r="L214" s="40"/>
      <c r="M214" s="200" t="s">
        <v>19</v>
      </c>
      <c r="N214" s="201" t="s">
        <v>39</v>
      </c>
      <c r="O214" s="65"/>
      <c r="P214" s="202">
        <f t="shared" si="41"/>
        <v>0</v>
      </c>
      <c r="Q214" s="202">
        <v>0</v>
      </c>
      <c r="R214" s="202">
        <f t="shared" si="42"/>
        <v>0</v>
      </c>
      <c r="S214" s="202">
        <v>0</v>
      </c>
      <c r="T214" s="203">
        <f t="shared" si="4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4" t="s">
        <v>256</v>
      </c>
      <c r="AT214" s="204" t="s">
        <v>155</v>
      </c>
      <c r="AU214" s="204" t="s">
        <v>78</v>
      </c>
      <c r="AY214" s="18" t="s">
        <v>153</v>
      </c>
      <c r="BE214" s="205">
        <f t="shared" si="44"/>
        <v>0</v>
      </c>
      <c r="BF214" s="205">
        <f t="shared" si="45"/>
        <v>0</v>
      </c>
      <c r="BG214" s="205">
        <f t="shared" si="46"/>
        <v>0</v>
      </c>
      <c r="BH214" s="205">
        <f t="shared" si="47"/>
        <v>0</v>
      </c>
      <c r="BI214" s="205">
        <f t="shared" si="48"/>
        <v>0</v>
      </c>
      <c r="BJ214" s="18" t="s">
        <v>76</v>
      </c>
      <c r="BK214" s="205">
        <f t="shared" si="49"/>
        <v>0</v>
      </c>
      <c r="BL214" s="18" t="s">
        <v>256</v>
      </c>
      <c r="BM214" s="204" t="s">
        <v>1521</v>
      </c>
    </row>
    <row r="215" spans="1:65" s="2" customFormat="1" ht="21.75" customHeight="1">
      <c r="A215" s="35"/>
      <c r="B215" s="36"/>
      <c r="C215" s="193" t="s">
        <v>750</v>
      </c>
      <c r="D215" s="193" t="s">
        <v>155</v>
      </c>
      <c r="E215" s="194" t="s">
        <v>1152</v>
      </c>
      <c r="F215" s="195" t="s">
        <v>1153</v>
      </c>
      <c r="G215" s="196" t="s">
        <v>196</v>
      </c>
      <c r="H215" s="197">
        <v>3</v>
      </c>
      <c r="I215" s="198"/>
      <c r="J215" s="199">
        <f t="shared" si="40"/>
        <v>0</v>
      </c>
      <c r="K215" s="195" t="s">
        <v>159</v>
      </c>
      <c r="L215" s="40"/>
      <c r="M215" s="200" t="s">
        <v>19</v>
      </c>
      <c r="N215" s="201" t="s">
        <v>39</v>
      </c>
      <c r="O215" s="65"/>
      <c r="P215" s="202">
        <f t="shared" si="41"/>
        <v>0</v>
      </c>
      <c r="Q215" s="202">
        <v>1.7000000000000001E-4</v>
      </c>
      <c r="R215" s="202">
        <f t="shared" si="42"/>
        <v>5.1000000000000004E-4</v>
      </c>
      <c r="S215" s="202">
        <v>2.2000000000000001E-3</v>
      </c>
      <c r="T215" s="203">
        <f t="shared" si="43"/>
        <v>6.6E-3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4" t="s">
        <v>256</v>
      </c>
      <c r="AT215" s="204" t="s">
        <v>155</v>
      </c>
      <c r="AU215" s="204" t="s">
        <v>78</v>
      </c>
      <c r="AY215" s="18" t="s">
        <v>153</v>
      </c>
      <c r="BE215" s="205">
        <f t="shared" si="44"/>
        <v>0</v>
      </c>
      <c r="BF215" s="205">
        <f t="shared" si="45"/>
        <v>0</v>
      </c>
      <c r="BG215" s="205">
        <f t="shared" si="46"/>
        <v>0</v>
      </c>
      <c r="BH215" s="205">
        <f t="shared" si="47"/>
        <v>0</v>
      </c>
      <c r="BI215" s="205">
        <f t="shared" si="48"/>
        <v>0</v>
      </c>
      <c r="BJ215" s="18" t="s">
        <v>76</v>
      </c>
      <c r="BK215" s="205">
        <f t="shared" si="49"/>
        <v>0</v>
      </c>
      <c r="BL215" s="18" t="s">
        <v>256</v>
      </c>
      <c r="BM215" s="204" t="s">
        <v>1522</v>
      </c>
    </row>
    <row r="216" spans="1:65" s="2" customFormat="1" ht="16.5" customHeight="1">
      <c r="A216" s="35"/>
      <c r="B216" s="36"/>
      <c r="C216" s="239" t="s">
        <v>756</v>
      </c>
      <c r="D216" s="239" t="s">
        <v>296</v>
      </c>
      <c r="E216" s="240" t="s">
        <v>1523</v>
      </c>
      <c r="F216" s="241" t="s">
        <v>1524</v>
      </c>
      <c r="G216" s="242" t="s">
        <v>196</v>
      </c>
      <c r="H216" s="243">
        <v>1</v>
      </c>
      <c r="I216" s="244"/>
      <c r="J216" s="245">
        <f t="shared" si="40"/>
        <v>0</v>
      </c>
      <c r="K216" s="241" t="s">
        <v>159</v>
      </c>
      <c r="L216" s="246"/>
      <c r="M216" s="247" t="s">
        <v>19</v>
      </c>
      <c r="N216" s="248" t="s">
        <v>39</v>
      </c>
      <c r="O216" s="65"/>
      <c r="P216" s="202">
        <f t="shared" si="41"/>
        <v>0</v>
      </c>
      <c r="Q216" s="202">
        <v>4.4999999999999997E-3</v>
      </c>
      <c r="R216" s="202">
        <f t="shared" si="42"/>
        <v>4.4999999999999997E-3</v>
      </c>
      <c r="S216" s="202">
        <v>0</v>
      </c>
      <c r="T216" s="203">
        <f t="shared" si="4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4" t="s">
        <v>340</v>
      </c>
      <c r="AT216" s="204" t="s">
        <v>296</v>
      </c>
      <c r="AU216" s="204" t="s">
        <v>78</v>
      </c>
      <c r="AY216" s="18" t="s">
        <v>153</v>
      </c>
      <c r="BE216" s="205">
        <f t="shared" si="44"/>
        <v>0</v>
      </c>
      <c r="BF216" s="205">
        <f t="shared" si="45"/>
        <v>0</v>
      </c>
      <c r="BG216" s="205">
        <f t="shared" si="46"/>
        <v>0</v>
      </c>
      <c r="BH216" s="205">
        <f t="shared" si="47"/>
        <v>0</v>
      </c>
      <c r="BI216" s="205">
        <f t="shared" si="48"/>
        <v>0</v>
      </c>
      <c r="BJ216" s="18" t="s">
        <v>76</v>
      </c>
      <c r="BK216" s="205">
        <f t="shared" si="49"/>
        <v>0</v>
      </c>
      <c r="BL216" s="18" t="s">
        <v>256</v>
      </c>
      <c r="BM216" s="204" t="s">
        <v>1525</v>
      </c>
    </row>
    <row r="217" spans="1:65" s="2" customFormat="1" ht="21.75" customHeight="1">
      <c r="A217" s="35"/>
      <c r="B217" s="36"/>
      <c r="C217" s="193" t="s">
        <v>759</v>
      </c>
      <c r="D217" s="193" t="s">
        <v>155</v>
      </c>
      <c r="E217" s="194" t="s">
        <v>1526</v>
      </c>
      <c r="F217" s="195" t="s">
        <v>1527</v>
      </c>
      <c r="G217" s="196" t="s">
        <v>196</v>
      </c>
      <c r="H217" s="197">
        <v>1</v>
      </c>
      <c r="I217" s="198"/>
      <c r="J217" s="199">
        <f t="shared" si="40"/>
        <v>0</v>
      </c>
      <c r="K217" s="195" t="s">
        <v>159</v>
      </c>
      <c r="L217" s="40"/>
      <c r="M217" s="200" t="s">
        <v>19</v>
      </c>
      <c r="N217" s="201" t="s">
        <v>39</v>
      </c>
      <c r="O217" s="65"/>
      <c r="P217" s="202">
        <f t="shared" si="41"/>
        <v>0</v>
      </c>
      <c r="Q217" s="202">
        <v>0</v>
      </c>
      <c r="R217" s="202">
        <f t="shared" si="42"/>
        <v>0</v>
      </c>
      <c r="S217" s="202">
        <v>0</v>
      </c>
      <c r="T217" s="203">
        <f t="shared" si="43"/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4" t="s">
        <v>256</v>
      </c>
      <c r="AT217" s="204" t="s">
        <v>155</v>
      </c>
      <c r="AU217" s="204" t="s">
        <v>78</v>
      </c>
      <c r="AY217" s="18" t="s">
        <v>153</v>
      </c>
      <c r="BE217" s="205">
        <f t="shared" si="44"/>
        <v>0</v>
      </c>
      <c r="BF217" s="205">
        <f t="shared" si="45"/>
        <v>0</v>
      </c>
      <c r="BG217" s="205">
        <f t="shared" si="46"/>
        <v>0</v>
      </c>
      <c r="BH217" s="205">
        <f t="shared" si="47"/>
        <v>0</v>
      </c>
      <c r="BI217" s="205">
        <f t="shared" si="48"/>
        <v>0</v>
      </c>
      <c r="BJ217" s="18" t="s">
        <v>76</v>
      </c>
      <c r="BK217" s="205">
        <f t="shared" si="49"/>
        <v>0</v>
      </c>
      <c r="BL217" s="18" t="s">
        <v>256</v>
      </c>
      <c r="BM217" s="204" t="s">
        <v>1528</v>
      </c>
    </row>
    <row r="218" spans="1:65" s="2" customFormat="1" ht="21.75" customHeight="1">
      <c r="A218" s="35"/>
      <c r="B218" s="36"/>
      <c r="C218" s="193" t="s">
        <v>763</v>
      </c>
      <c r="D218" s="193" t="s">
        <v>155</v>
      </c>
      <c r="E218" s="194" t="s">
        <v>1529</v>
      </c>
      <c r="F218" s="195" t="s">
        <v>1530</v>
      </c>
      <c r="G218" s="196" t="s">
        <v>196</v>
      </c>
      <c r="H218" s="197">
        <v>3</v>
      </c>
      <c r="I218" s="198"/>
      <c r="J218" s="199">
        <f t="shared" si="40"/>
        <v>0</v>
      </c>
      <c r="K218" s="195" t="s">
        <v>159</v>
      </c>
      <c r="L218" s="40"/>
      <c r="M218" s="200" t="s">
        <v>19</v>
      </c>
      <c r="N218" s="201" t="s">
        <v>39</v>
      </c>
      <c r="O218" s="65"/>
      <c r="P218" s="202">
        <f t="shared" si="41"/>
        <v>0</v>
      </c>
      <c r="Q218" s="202">
        <v>3.8000000000000002E-4</v>
      </c>
      <c r="R218" s="202">
        <f t="shared" si="42"/>
        <v>1.14E-3</v>
      </c>
      <c r="S218" s="202">
        <v>0</v>
      </c>
      <c r="T218" s="203">
        <f t="shared" si="43"/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4" t="s">
        <v>256</v>
      </c>
      <c r="AT218" s="204" t="s">
        <v>155</v>
      </c>
      <c r="AU218" s="204" t="s">
        <v>78</v>
      </c>
      <c r="AY218" s="18" t="s">
        <v>153</v>
      </c>
      <c r="BE218" s="205">
        <f t="shared" si="44"/>
        <v>0</v>
      </c>
      <c r="BF218" s="205">
        <f t="shared" si="45"/>
        <v>0</v>
      </c>
      <c r="BG218" s="205">
        <f t="shared" si="46"/>
        <v>0</v>
      </c>
      <c r="BH218" s="205">
        <f t="shared" si="47"/>
        <v>0</v>
      </c>
      <c r="BI218" s="205">
        <f t="shared" si="48"/>
        <v>0</v>
      </c>
      <c r="BJ218" s="18" t="s">
        <v>76</v>
      </c>
      <c r="BK218" s="205">
        <f t="shared" si="49"/>
        <v>0</v>
      </c>
      <c r="BL218" s="18" t="s">
        <v>256</v>
      </c>
      <c r="BM218" s="204" t="s">
        <v>1531</v>
      </c>
    </row>
    <row r="219" spans="1:65" s="2" customFormat="1" ht="21.75" customHeight="1">
      <c r="A219" s="35"/>
      <c r="B219" s="36"/>
      <c r="C219" s="193" t="s">
        <v>767</v>
      </c>
      <c r="D219" s="193" t="s">
        <v>155</v>
      </c>
      <c r="E219" s="194" t="s">
        <v>1532</v>
      </c>
      <c r="F219" s="195" t="s">
        <v>1533</v>
      </c>
      <c r="G219" s="196" t="s">
        <v>196</v>
      </c>
      <c r="H219" s="197">
        <v>1</v>
      </c>
      <c r="I219" s="198"/>
      <c r="J219" s="199">
        <f t="shared" si="40"/>
        <v>0</v>
      </c>
      <c r="K219" s="195" t="s">
        <v>159</v>
      </c>
      <c r="L219" s="40"/>
      <c r="M219" s="200" t="s">
        <v>19</v>
      </c>
      <c r="N219" s="201" t="s">
        <v>39</v>
      </c>
      <c r="O219" s="65"/>
      <c r="P219" s="202">
        <f t="shared" si="41"/>
        <v>0</v>
      </c>
      <c r="Q219" s="202">
        <v>2.0799999999999998E-3</v>
      </c>
      <c r="R219" s="202">
        <f t="shared" si="42"/>
        <v>2.0799999999999998E-3</v>
      </c>
      <c r="S219" s="202">
        <v>0</v>
      </c>
      <c r="T219" s="203">
        <f t="shared" si="4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4" t="s">
        <v>256</v>
      </c>
      <c r="AT219" s="204" t="s">
        <v>155</v>
      </c>
      <c r="AU219" s="204" t="s">
        <v>78</v>
      </c>
      <c r="AY219" s="18" t="s">
        <v>153</v>
      </c>
      <c r="BE219" s="205">
        <f t="shared" si="44"/>
        <v>0</v>
      </c>
      <c r="BF219" s="205">
        <f t="shared" si="45"/>
        <v>0</v>
      </c>
      <c r="BG219" s="205">
        <f t="shared" si="46"/>
        <v>0</v>
      </c>
      <c r="BH219" s="205">
        <f t="shared" si="47"/>
        <v>0</v>
      </c>
      <c r="BI219" s="205">
        <f t="shared" si="48"/>
        <v>0</v>
      </c>
      <c r="BJ219" s="18" t="s">
        <v>76</v>
      </c>
      <c r="BK219" s="205">
        <f t="shared" si="49"/>
        <v>0</v>
      </c>
      <c r="BL219" s="18" t="s">
        <v>256</v>
      </c>
      <c r="BM219" s="204" t="s">
        <v>1534</v>
      </c>
    </row>
    <row r="220" spans="1:65" s="2" customFormat="1" ht="16.5" customHeight="1">
      <c r="A220" s="35"/>
      <c r="B220" s="36"/>
      <c r="C220" s="193" t="s">
        <v>773</v>
      </c>
      <c r="D220" s="193" t="s">
        <v>155</v>
      </c>
      <c r="E220" s="194" t="s">
        <v>1535</v>
      </c>
      <c r="F220" s="195" t="s">
        <v>1536</v>
      </c>
      <c r="G220" s="196" t="s">
        <v>196</v>
      </c>
      <c r="H220" s="197">
        <v>2</v>
      </c>
      <c r="I220" s="198"/>
      <c r="J220" s="199">
        <f t="shared" si="40"/>
        <v>0</v>
      </c>
      <c r="K220" s="195" t="s">
        <v>19</v>
      </c>
      <c r="L220" s="40"/>
      <c r="M220" s="200" t="s">
        <v>19</v>
      </c>
      <c r="N220" s="201" t="s">
        <v>39</v>
      </c>
      <c r="O220" s="65"/>
      <c r="P220" s="202">
        <f t="shared" si="41"/>
        <v>0</v>
      </c>
      <c r="Q220" s="202">
        <v>0</v>
      </c>
      <c r="R220" s="202">
        <f t="shared" si="42"/>
        <v>0</v>
      </c>
      <c r="S220" s="202">
        <v>0</v>
      </c>
      <c r="T220" s="203">
        <f t="shared" si="4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4" t="s">
        <v>256</v>
      </c>
      <c r="AT220" s="204" t="s">
        <v>155</v>
      </c>
      <c r="AU220" s="204" t="s">
        <v>78</v>
      </c>
      <c r="AY220" s="18" t="s">
        <v>153</v>
      </c>
      <c r="BE220" s="205">
        <f t="shared" si="44"/>
        <v>0</v>
      </c>
      <c r="BF220" s="205">
        <f t="shared" si="45"/>
        <v>0</v>
      </c>
      <c r="BG220" s="205">
        <f t="shared" si="46"/>
        <v>0</v>
      </c>
      <c r="BH220" s="205">
        <f t="shared" si="47"/>
        <v>0</v>
      </c>
      <c r="BI220" s="205">
        <f t="shared" si="48"/>
        <v>0</v>
      </c>
      <c r="BJ220" s="18" t="s">
        <v>76</v>
      </c>
      <c r="BK220" s="205">
        <f t="shared" si="49"/>
        <v>0</v>
      </c>
      <c r="BL220" s="18" t="s">
        <v>256</v>
      </c>
      <c r="BM220" s="204" t="s">
        <v>1537</v>
      </c>
    </row>
    <row r="221" spans="1:65" s="2" customFormat="1" ht="21.75" customHeight="1">
      <c r="A221" s="35"/>
      <c r="B221" s="36"/>
      <c r="C221" s="193" t="s">
        <v>779</v>
      </c>
      <c r="D221" s="193" t="s">
        <v>155</v>
      </c>
      <c r="E221" s="194" t="s">
        <v>1538</v>
      </c>
      <c r="F221" s="195" t="s">
        <v>1539</v>
      </c>
      <c r="G221" s="196" t="s">
        <v>308</v>
      </c>
      <c r="H221" s="197">
        <v>37.5</v>
      </c>
      <c r="I221" s="198"/>
      <c r="J221" s="199">
        <f t="shared" si="40"/>
        <v>0</v>
      </c>
      <c r="K221" s="195" t="s">
        <v>159</v>
      </c>
      <c r="L221" s="40"/>
      <c r="M221" s="200" t="s">
        <v>19</v>
      </c>
      <c r="N221" s="201" t="s">
        <v>39</v>
      </c>
      <c r="O221" s="65"/>
      <c r="P221" s="202">
        <f t="shared" si="41"/>
        <v>0</v>
      </c>
      <c r="Q221" s="202">
        <v>0</v>
      </c>
      <c r="R221" s="202">
        <f t="shared" si="42"/>
        <v>0</v>
      </c>
      <c r="S221" s="202">
        <v>0</v>
      </c>
      <c r="T221" s="203">
        <f t="shared" si="4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256</v>
      </c>
      <c r="AT221" s="204" t="s">
        <v>155</v>
      </c>
      <c r="AU221" s="204" t="s">
        <v>78</v>
      </c>
      <c r="AY221" s="18" t="s">
        <v>153</v>
      </c>
      <c r="BE221" s="205">
        <f t="shared" si="44"/>
        <v>0</v>
      </c>
      <c r="BF221" s="205">
        <f t="shared" si="45"/>
        <v>0</v>
      </c>
      <c r="BG221" s="205">
        <f t="shared" si="46"/>
        <v>0</v>
      </c>
      <c r="BH221" s="205">
        <f t="shared" si="47"/>
        <v>0</v>
      </c>
      <c r="BI221" s="205">
        <f t="shared" si="48"/>
        <v>0</v>
      </c>
      <c r="BJ221" s="18" t="s">
        <v>76</v>
      </c>
      <c r="BK221" s="205">
        <f t="shared" si="49"/>
        <v>0</v>
      </c>
      <c r="BL221" s="18" t="s">
        <v>256</v>
      </c>
      <c r="BM221" s="204" t="s">
        <v>1540</v>
      </c>
    </row>
    <row r="222" spans="1:65" s="2" customFormat="1" ht="33" customHeight="1">
      <c r="A222" s="35"/>
      <c r="B222" s="36"/>
      <c r="C222" s="193" t="s">
        <v>784</v>
      </c>
      <c r="D222" s="193" t="s">
        <v>155</v>
      </c>
      <c r="E222" s="194" t="s">
        <v>1541</v>
      </c>
      <c r="F222" s="195" t="s">
        <v>1542</v>
      </c>
      <c r="G222" s="196" t="s">
        <v>432</v>
      </c>
      <c r="H222" s="197">
        <v>0.26100000000000001</v>
      </c>
      <c r="I222" s="198"/>
      <c r="J222" s="199">
        <f t="shared" si="40"/>
        <v>0</v>
      </c>
      <c r="K222" s="195" t="s">
        <v>159</v>
      </c>
      <c r="L222" s="40"/>
      <c r="M222" s="200" t="s">
        <v>19</v>
      </c>
      <c r="N222" s="201" t="s">
        <v>39</v>
      </c>
      <c r="O222" s="65"/>
      <c r="P222" s="202">
        <f t="shared" si="41"/>
        <v>0</v>
      </c>
      <c r="Q222" s="202">
        <v>0</v>
      </c>
      <c r="R222" s="202">
        <f t="shared" si="42"/>
        <v>0</v>
      </c>
      <c r="S222" s="202">
        <v>0</v>
      </c>
      <c r="T222" s="203">
        <f t="shared" si="4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4" t="s">
        <v>256</v>
      </c>
      <c r="AT222" s="204" t="s">
        <v>155</v>
      </c>
      <c r="AU222" s="204" t="s">
        <v>78</v>
      </c>
      <c r="AY222" s="18" t="s">
        <v>153</v>
      </c>
      <c r="BE222" s="205">
        <f t="shared" si="44"/>
        <v>0</v>
      </c>
      <c r="BF222" s="205">
        <f t="shared" si="45"/>
        <v>0</v>
      </c>
      <c r="BG222" s="205">
        <f t="shared" si="46"/>
        <v>0</v>
      </c>
      <c r="BH222" s="205">
        <f t="shared" si="47"/>
        <v>0</v>
      </c>
      <c r="BI222" s="205">
        <f t="shared" si="48"/>
        <v>0</v>
      </c>
      <c r="BJ222" s="18" t="s">
        <v>76</v>
      </c>
      <c r="BK222" s="205">
        <f t="shared" si="49"/>
        <v>0</v>
      </c>
      <c r="BL222" s="18" t="s">
        <v>256</v>
      </c>
      <c r="BM222" s="204" t="s">
        <v>1543</v>
      </c>
    </row>
    <row r="223" spans="1:65" s="2" customFormat="1" ht="21.75" customHeight="1">
      <c r="A223" s="35"/>
      <c r="B223" s="36"/>
      <c r="C223" s="193" t="s">
        <v>791</v>
      </c>
      <c r="D223" s="193" t="s">
        <v>155</v>
      </c>
      <c r="E223" s="194" t="s">
        <v>1544</v>
      </c>
      <c r="F223" s="195" t="s">
        <v>1545</v>
      </c>
      <c r="G223" s="196" t="s">
        <v>308</v>
      </c>
      <c r="H223" s="197">
        <v>73</v>
      </c>
      <c r="I223" s="198"/>
      <c r="J223" s="199">
        <f t="shared" si="40"/>
        <v>0</v>
      </c>
      <c r="K223" s="195" t="s">
        <v>159</v>
      </c>
      <c r="L223" s="40"/>
      <c r="M223" s="200" t="s">
        <v>19</v>
      </c>
      <c r="N223" s="201" t="s">
        <v>39</v>
      </c>
      <c r="O223" s="65"/>
      <c r="P223" s="202">
        <f t="shared" si="41"/>
        <v>0</v>
      </c>
      <c r="Q223" s="202">
        <v>3.8999999999999999E-4</v>
      </c>
      <c r="R223" s="202">
        <f t="shared" si="42"/>
        <v>2.8469999999999999E-2</v>
      </c>
      <c r="S223" s="202">
        <v>8.2799999999999992E-3</v>
      </c>
      <c r="T223" s="203">
        <f t="shared" si="43"/>
        <v>0.60443999999999998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4" t="s">
        <v>256</v>
      </c>
      <c r="AT223" s="204" t="s">
        <v>155</v>
      </c>
      <c r="AU223" s="204" t="s">
        <v>78</v>
      </c>
      <c r="AY223" s="18" t="s">
        <v>153</v>
      </c>
      <c r="BE223" s="205">
        <f t="shared" si="44"/>
        <v>0</v>
      </c>
      <c r="BF223" s="205">
        <f t="shared" si="45"/>
        <v>0</v>
      </c>
      <c r="BG223" s="205">
        <f t="shared" si="46"/>
        <v>0</v>
      </c>
      <c r="BH223" s="205">
        <f t="shared" si="47"/>
        <v>0</v>
      </c>
      <c r="BI223" s="205">
        <f t="shared" si="48"/>
        <v>0</v>
      </c>
      <c r="BJ223" s="18" t="s">
        <v>76</v>
      </c>
      <c r="BK223" s="205">
        <f t="shared" si="49"/>
        <v>0</v>
      </c>
      <c r="BL223" s="18" t="s">
        <v>256</v>
      </c>
      <c r="BM223" s="204" t="s">
        <v>1546</v>
      </c>
    </row>
    <row r="224" spans="1:65" s="2" customFormat="1" ht="21.75" customHeight="1">
      <c r="A224" s="35"/>
      <c r="B224" s="36"/>
      <c r="C224" s="193" t="s">
        <v>795</v>
      </c>
      <c r="D224" s="193" t="s">
        <v>155</v>
      </c>
      <c r="E224" s="194" t="s">
        <v>1547</v>
      </c>
      <c r="F224" s="195" t="s">
        <v>1548</v>
      </c>
      <c r="G224" s="196" t="s">
        <v>1089</v>
      </c>
      <c r="H224" s="197">
        <v>1</v>
      </c>
      <c r="I224" s="198"/>
      <c r="J224" s="199">
        <f t="shared" si="40"/>
        <v>0</v>
      </c>
      <c r="K224" s="195" t="s">
        <v>19</v>
      </c>
      <c r="L224" s="40"/>
      <c r="M224" s="200" t="s">
        <v>19</v>
      </c>
      <c r="N224" s="201" t="s">
        <v>39</v>
      </c>
      <c r="O224" s="65"/>
      <c r="P224" s="202">
        <f t="shared" si="41"/>
        <v>0</v>
      </c>
      <c r="Q224" s="202">
        <v>0</v>
      </c>
      <c r="R224" s="202">
        <f t="shared" si="42"/>
        <v>0</v>
      </c>
      <c r="S224" s="202">
        <v>0</v>
      </c>
      <c r="T224" s="203">
        <f t="shared" si="4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4" t="s">
        <v>256</v>
      </c>
      <c r="AT224" s="204" t="s">
        <v>155</v>
      </c>
      <c r="AU224" s="204" t="s">
        <v>78</v>
      </c>
      <c r="AY224" s="18" t="s">
        <v>153</v>
      </c>
      <c r="BE224" s="205">
        <f t="shared" si="44"/>
        <v>0</v>
      </c>
      <c r="BF224" s="205">
        <f t="shared" si="45"/>
        <v>0</v>
      </c>
      <c r="BG224" s="205">
        <f t="shared" si="46"/>
        <v>0</v>
      </c>
      <c r="BH224" s="205">
        <f t="shared" si="47"/>
        <v>0</v>
      </c>
      <c r="BI224" s="205">
        <f t="shared" si="48"/>
        <v>0</v>
      </c>
      <c r="BJ224" s="18" t="s">
        <v>76</v>
      </c>
      <c r="BK224" s="205">
        <f t="shared" si="49"/>
        <v>0</v>
      </c>
      <c r="BL224" s="18" t="s">
        <v>256</v>
      </c>
      <c r="BM224" s="204" t="s">
        <v>1549</v>
      </c>
    </row>
    <row r="225" spans="1:65" s="2" customFormat="1" ht="21.75" customHeight="1">
      <c r="A225" s="35"/>
      <c r="B225" s="36"/>
      <c r="C225" s="193" t="s">
        <v>800</v>
      </c>
      <c r="D225" s="193" t="s">
        <v>155</v>
      </c>
      <c r="E225" s="194" t="s">
        <v>1550</v>
      </c>
      <c r="F225" s="195" t="s">
        <v>1551</v>
      </c>
      <c r="G225" s="196" t="s">
        <v>1089</v>
      </c>
      <c r="H225" s="197">
        <v>1</v>
      </c>
      <c r="I225" s="198"/>
      <c r="J225" s="199">
        <f t="shared" si="40"/>
        <v>0</v>
      </c>
      <c r="K225" s="195" t="s">
        <v>19</v>
      </c>
      <c r="L225" s="40"/>
      <c r="M225" s="200" t="s">
        <v>19</v>
      </c>
      <c r="N225" s="201" t="s">
        <v>39</v>
      </c>
      <c r="O225" s="65"/>
      <c r="P225" s="202">
        <f t="shared" si="41"/>
        <v>0</v>
      </c>
      <c r="Q225" s="202">
        <v>0</v>
      </c>
      <c r="R225" s="202">
        <f t="shared" si="42"/>
        <v>0</v>
      </c>
      <c r="S225" s="202">
        <v>0</v>
      </c>
      <c r="T225" s="203">
        <f t="shared" si="4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4" t="s">
        <v>256</v>
      </c>
      <c r="AT225" s="204" t="s">
        <v>155</v>
      </c>
      <c r="AU225" s="204" t="s">
        <v>78</v>
      </c>
      <c r="AY225" s="18" t="s">
        <v>153</v>
      </c>
      <c r="BE225" s="205">
        <f t="shared" si="44"/>
        <v>0</v>
      </c>
      <c r="BF225" s="205">
        <f t="shared" si="45"/>
        <v>0</v>
      </c>
      <c r="BG225" s="205">
        <f t="shared" si="46"/>
        <v>0</v>
      </c>
      <c r="BH225" s="205">
        <f t="shared" si="47"/>
        <v>0</v>
      </c>
      <c r="BI225" s="205">
        <f t="shared" si="48"/>
        <v>0</v>
      </c>
      <c r="BJ225" s="18" t="s">
        <v>76</v>
      </c>
      <c r="BK225" s="205">
        <f t="shared" si="49"/>
        <v>0</v>
      </c>
      <c r="BL225" s="18" t="s">
        <v>256</v>
      </c>
      <c r="BM225" s="204" t="s">
        <v>1552</v>
      </c>
    </row>
    <row r="226" spans="1:65" s="2" customFormat="1" ht="33" customHeight="1">
      <c r="A226" s="35"/>
      <c r="B226" s="36"/>
      <c r="C226" s="193" t="s">
        <v>806</v>
      </c>
      <c r="D226" s="193" t="s">
        <v>155</v>
      </c>
      <c r="E226" s="194" t="s">
        <v>1075</v>
      </c>
      <c r="F226" s="195" t="s">
        <v>1076</v>
      </c>
      <c r="G226" s="196" t="s">
        <v>432</v>
      </c>
      <c r="H226" s="197">
        <v>0.82</v>
      </c>
      <c r="I226" s="198"/>
      <c r="J226" s="199">
        <f t="shared" si="40"/>
        <v>0</v>
      </c>
      <c r="K226" s="195" t="s">
        <v>159</v>
      </c>
      <c r="L226" s="40"/>
      <c r="M226" s="200" t="s">
        <v>19</v>
      </c>
      <c r="N226" s="201" t="s">
        <v>39</v>
      </c>
      <c r="O226" s="65"/>
      <c r="P226" s="202">
        <f t="shared" si="41"/>
        <v>0</v>
      </c>
      <c r="Q226" s="202">
        <v>0</v>
      </c>
      <c r="R226" s="202">
        <f t="shared" si="42"/>
        <v>0</v>
      </c>
      <c r="S226" s="202">
        <v>0</v>
      </c>
      <c r="T226" s="203">
        <f t="shared" si="4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256</v>
      </c>
      <c r="AT226" s="204" t="s">
        <v>155</v>
      </c>
      <c r="AU226" s="204" t="s">
        <v>78</v>
      </c>
      <c r="AY226" s="18" t="s">
        <v>153</v>
      </c>
      <c r="BE226" s="205">
        <f t="shared" si="44"/>
        <v>0</v>
      </c>
      <c r="BF226" s="205">
        <f t="shared" si="45"/>
        <v>0</v>
      </c>
      <c r="BG226" s="205">
        <f t="shared" si="46"/>
        <v>0</v>
      </c>
      <c r="BH226" s="205">
        <f t="shared" si="47"/>
        <v>0</v>
      </c>
      <c r="BI226" s="205">
        <f t="shared" si="48"/>
        <v>0</v>
      </c>
      <c r="BJ226" s="18" t="s">
        <v>76</v>
      </c>
      <c r="BK226" s="205">
        <f t="shared" si="49"/>
        <v>0</v>
      </c>
      <c r="BL226" s="18" t="s">
        <v>256</v>
      </c>
      <c r="BM226" s="204" t="s">
        <v>1553</v>
      </c>
    </row>
    <row r="227" spans="1:65" s="12" customFormat="1" ht="22.9" customHeight="1">
      <c r="B227" s="177"/>
      <c r="C227" s="178"/>
      <c r="D227" s="179" t="s">
        <v>67</v>
      </c>
      <c r="E227" s="191" t="s">
        <v>1554</v>
      </c>
      <c r="F227" s="191" t="s">
        <v>1555</v>
      </c>
      <c r="G227" s="178"/>
      <c r="H227" s="178"/>
      <c r="I227" s="181"/>
      <c r="J227" s="192">
        <f>BK227</f>
        <v>0</v>
      </c>
      <c r="K227" s="178"/>
      <c r="L227" s="183"/>
      <c r="M227" s="184"/>
      <c r="N227" s="185"/>
      <c r="O227" s="185"/>
      <c r="P227" s="186">
        <f>SUM(P228:P231)</f>
        <v>0</v>
      </c>
      <c r="Q227" s="185"/>
      <c r="R227" s="186">
        <f>SUM(R228:R231)</f>
        <v>0</v>
      </c>
      <c r="S227" s="185"/>
      <c r="T227" s="187">
        <f>SUM(T228:T231)</f>
        <v>0</v>
      </c>
      <c r="AR227" s="188" t="s">
        <v>76</v>
      </c>
      <c r="AT227" s="189" t="s">
        <v>67</v>
      </c>
      <c r="AU227" s="189" t="s">
        <v>76</v>
      </c>
      <c r="AY227" s="188" t="s">
        <v>153</v>
      </c>
      <c r="BK227" s="190">
        <f>SUM(BK228:BK231)</f>
        <v>0</v>
      </c>
    </row>
    <row r="228" spans="1:65" s="2" customFormat="1" ht="16.5" customHeight="1">
      <c r="A228" s="35"/>
      <c r="B228" s="36"/>
      <c r="C228" s="193" t="s">
        <v>810</v>
      </c>
      <c r="D228" s="193" t="s">
        <v>155</v>
      </c>
      <c r="E228" s="194" t="s">
        <v>1556</v>
      </c>
      <c r="F228" s="195" t="s">
        <v>1557</v>
      </c>
      <c r="G228" s="196" t="s">
        <v>196</v>
      </c>
      <c r="H228" s="197">
        <v>6</v>
      </c>
      <c r="I228" s="198"/>
      <c r="J228" s="199">
        <f>ROUND(I228*H228,2)</f>
        <v>0</v>
      </c>
      <c r="K228" s="195" t="s">
        <v>19</v>
      </c>
      <c r="L228" s="40"/>
      <c r="M228" s="200" t="s">
        <v>19</v>
      </c>
      <c r="N228" s="201" t="s">
        <v>39</v>
      </c>
      <c r="O228" s="65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4" t="s">
        <v>160</v>
      </c>
      <c r="AT228" s="204" t="s">
        <v>155</v>
      </c>
      <c r="AU228" s="204" t="s">
        <v>78</v>
      </c>
      <c r="AY228" s="18" t="s">
        <v>153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8" t="s">
        <v>76</v>
      </c>
      <c r="BK228" s="205">
        <f>ROUND(I228*H228,2)</f>
        <v>0</v>
      </c>
      <c r="BL228" s="18" t="s">
        <v>160</v>
      </c>
      <c r="BM228" s="204" t="s">
        <v>1558</v>
      </c>
    </row>
    <row r="229" spans="1:65" s="2" customFormat="1" ht="16.5" customHeight="1">
      <c r="A229" s="35"/>
      <c r="B229" s="36"/>
      <c r="C229" s="193" t="s">
        <v>814</v>
      </c>
      <c r="D229" s="193" t="s">
        <v>155</v>
      </c>
      <c r="E229" s="194" t="s">
        <v>1559</v>
      </c>
      <c r="F229" s="195" t="s">
        <v>1560</v>
      </c>
      <c r="G229" s="196" t="s">
        <v>196</v>
      </c>
      <c r="H229" s="197">
        <v>12</v>
      </c>
      <c r="I229" s="198"/>
      <c r="J229" s="199">
        <f>ROUND(I229*H229,2)</f>
        <v>0</v>
      </c>
      <c r="K229" s="195" t="s">
        <v>19</v>
      </c>
      <c r="L229" s="40"/>
      <c r="M229" s="200" t="s">
        <v>19</v>
      </c>
      <c r="N229" s="201" t="s">
        <v>39</v>
      </c>
      <c r="O229" s="65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4" t="s">
        <v>160</v>
      </c>
      <c r="AT229" s="204" t="s">
        <v>155</v>
      </c>
      <c r="AU229" s="204" t="s">
        <v>78</v>
      </c>
      <c r="AY229" s="18" t="s">
        <v>153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8" t="s">
        <v>76</v>
      </c>
      <c r="BK229" s="205">
        <f>ROUND(I229*H229,2)</f>
        <v>0</v>
      </c>
      <c r="BL229" s="18" t="s">
        <v>160</v>
      </c>
      <c r="BM229" s="204" t="s">
        <v>1561</v>
      </c>
    </row>
    <row r="230" spans="1:65" s="2" customFormat="1" ht="16.5" customHeight="1">
      <c r="A230" s="35"/>
      <c r="B230" s="36"/>
      <c r="C230" s="193" t="s">
        <v>818</v>
      </c>
      <c r="D230" s="193" t="s">
        <v>155</v>
      </c>
      <c r="E230" s="194" t="s">
        <v>1562</v>
      </c>
      <c r="F230" s="195" t="s">
        <v>1563</v>
      </c>
      <c r="G230" s="196" t="s">
        <v>196</v>
      </c>
      <c r="H230" s="197">
        <v>12</v>
      </c>
      <c r="I230" s="198"/>
      <c r="J230" s="199">
        <f>ROUND(I230*H230,2)</f>
        <v>0</v>
      </c>
      <c r="K230" s="195" t="s">
        <v>19</v>
      </c>
      <c r="L230" s="40"/>
      <c r="M230" s="200" t="s">
        <v>19</v>
      </c>
      <c r="N230" s="201" t="s">
        <v>39</v>
      </c>
      <c r="O230" s="65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4" t="s">
        <v>160</v>
      </c>
      <c r="AT230" s="204" t="s">
        <v>155</v>
      </c>
      <c r="AU230" s="204" t="s">
        <v>78</v>
      </c>
      <c r="AY230" s="18" t="s">
        <v>153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8" t="s">
        <v>76</v>
      </c>
      <c r="BK230" s="205">
        <f>ROUND(I230*H230,2)</f>
        <v>0</v>
      </c>
      <c r="BL230" s="18" t="s">
        <v>160</v>
      </c>
      <c r="BM230" s="204" t="s">
        <v>1564</v>
      </c>
    </row>
    <row r="231" spans="1:65" s="2" customFormat="1" ht="33" customHeight="1">
      <c r="A231" s="35"/>
      <c r="B231" s="36"/>
      <c r="C231" s="193" t="s">
        <v>822</v>
      </c>
      <c r="D231" s="193" t="s">
        <v>155</v>
      </c>
      <c r="E231" s="194" t="s">
        <v>1565</v>
      </c>
      <c r="F231" s="195" t="s">
        <v>1566</v>
      </c>
      <c r="G231" s="196" t="s">
        <v>432</v>
      </c>
      <c r="H231" s="197">
        <v>0.44900000000000001</v>
      </c>
      <c r="I231" s="198"/>
      <c r="J231" s="199">
        <f>ROUND(I231*H231,2)</f>
        <v>0</v>
      </c>
      <c r="K231" s="195" t="s">
        <v>159</v>
      </c>
      <c r="L231" s="40"/>
      <c r="M231" s="200" t="s">
        <v>19</v>
      </c>
      <c r="N231" s="201" t="s">
        <v>39</v>
      </c>
      <c r="O231" s="65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4" t="s">
        <v>160</v>
      </c>
      <c r="AT231" s="204" t="s">
        <v>155</v>
      </c>
      <c r="AU231" s="204" t="s">
        <v>78</v>
      </c>
      <c r="AY231" s="18" t="s">
        <v>153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8" t="s">
        <v>76</v>
      </c>
      <c r="BK231" s="205">
        <f>ROUND(I231*H231,2)</f>
        <v>0</v>
      </c>
      <c r="BL231" s="18" t="s">
        <v>160</v>
      </c>
      <c r="BM231" s="204" t="s">
        <v>1567</v>
      </c>
    </row>
    <row r="232" spans="1:65" s="12" customFormat="1" ht="22.9" customHeight="1">
      <c r="B232" s="177"/>
      <c r="C232" s="178"/>
      <c r="D232" s="179" t="s">
        <v>67</v>
      </c>
      <c r="E232" s="191" t="s">
        <v>1568</v>
      </c>
      <c r="F232" s="191" t="s">
        <v>1569</v>
      </c>
      <c r="G232" s="178"/>
      <c r="H232" s="178"/>
      <c r="I232" s="181"/>
      <c r="J232" s="192">
        <f>BK232</f>
        <v>0</v>
      </c>
      <c r="K232" s="178"/>
      <c r="L232" s="183"/>
      <c r="M232" s="184"/>
      <c r="N232" s="185"/>
      <c r="O232" s="185"/>
      <c r="P232" s="186">
        <f>SUM(P233:P267)</f>
        <v>0</v>
      </c>
      <c r="Q232" s="185"/>
      <c r="R232" s="186">
        <f>SUM(R233:R267)</f>
        <v>0.14676</v>
      </c>
      <c r="S232" s="185"/>
      <c r="T232" s="187">
        <f>SUM(T233:T267)</f>
        <v>0</v>
      </c>
      <c r="AR232" s="188" t="s">
        <v>76</v>
      </c>
      <c r="AT232" s="189" t="s">
        <v>67</v>
      </c>
      <c r="AU232" s="189" t="s">
        <v>76</v>
      </c>
      <c r="AY232" s="188" t="s">
        <v>153</v>
      </c>
      <c r="BK232" s="190">
        <f>SUM(BK233:BK267)</f>
        <v>0</v>
      </c>
    </row>
    <row r="233" spans="1:65" s="2" customFormat="1" ht="21.75" customHeight="1">
      <c r="A233" s="35"/>
      <c r="B233" s="36"/>
      <c r="C233" s="239" t="s">
        <v>828</v>
      </c>
      <c r="D233" s="239" t="s">
        <v>296</v>
      </c>
      <c r="E233" s="240" t="s">
        <v>1570</v>
      </c>
      <c r="F233" s="241" t="s">
        <v>1571</v>
      </c>
      <c r="G233" s="242" t="s">
        <v>196</v>
      </c>
      <c r="H233" s="243">
        <v>2</v>
      </c>
      <c r="I233" s="244"/>
      <c r="J233" s="245">
        <f t="shared" ref="J233:J267" si="50">ROUND(I233*H233,2)</f>
        <v>0</v>
      </c>
      <c r="K233" s="241" t="s">
        <v>159</v>
      </c>
      <c r="L233" s="246"/>
      <c r="M233" s="247" t="s">
        <v>19</v>
      </c>
      <c r="N233" s="248" t="s">
        <v>39</v>
      </c>
      <c r="O233" s="65"/>
      <c r="P233" s="202">
        <f t="shared" ref="P233:P267" si="51">O233*H233</f>
        <v>0</v>
      </c>
      <c r="Q233" s="202">
        <v>1.4999999999999999E-2</v>
      </c>
      <c r="R233" s="202">
        <f t="shared" ref="R233:R267" si="52">Q233*H233</f>
        <v>0.03</v>
      </c>
      <c r="S233" s="202">
        <v>0</v>
      </c>
      <c r="T233" s="203">
        <f t="shared" ref="T233:T267" si="53"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4" t="s">
        <v>207</v>
      </c>
      <c r="AT233" s="204" t="s">
        <v>296</v>
      </c>
      <c r="AU233" s="204" t="s">
        <v>78</v>
      </c>
      <c r="AY233" s="18" t="s">
        <v>153</v>
      </c>
      <c r="BE233" s="205">
        <f t="shared" ref="BE233:BE267" si="54">IF(N233="základní",J233,0)</f>
        <v>0</v>
      </c>
      <c r="BF233" s="205">
        <f t="shared" ref="BF233:BF267" si="55">IF(N233="snížená",J233,0)</f>
        <v>0</v>
      </c>
      <c r="BG233" s="205">
        <f t="shared" ref="BG233:BG267" si="56">IF(N233="zákl. přenesená",J233,0)</f>
        <v>0</v>
      </c>
      <c r="BH233" s="205">
        <f t="shared" ref="BH233:BH267" si="57">IF(N233="sníž. přenesená",J233,0)</f>
        <v>0</v>
      </c>
      <c r="BI233" s="205">
        <f t="shared" ref="BI233:BI267" si="58">IF(N233="nulová",J233,0)</f>
        <v>0</v>
      </c>
      <c r="BJ233" s="18" t="s">
        <v>76</v>
      </c>
      <c r="BK233" s="205">
        <f t="shared" ref="BK233:BK267" si="59">ROUND(I233*H233,2)</f>
        <v>0</v>
      </c>
      <c r="BL233" s="18" t="s">
        <v>160</v>
      </c>
      <c r="BM233" s="204" t="s">
        <v>1572</v>
      </c>
    </row>
    <row r="234" spans="1:65" s="2" customFormat="1" ht="16.5" customHeight="1">
      <c r="A234" s="35"/>
      <c r="B234" s="36"/>
      <c r="C234" s="239" t="s">
        <v>838</v>
      </c>
      <c r="D234" s="239" t="s">
        <v>296</v>
      </c>
      <c r="E234" s="240" t="s">
        <v>1573</v>
      </c>
      <c r="F234" s="241" t="s">
        <v>1574</v>
      </c>
      <c r="G234" s="242" t="s">
        <v>196</v>
      </c>
      <c r="H234" s="243">
        <v>3</v>
      </c>
      <c r="I234" s="244"/>
      <c r="J234" s="245">
        <f t="shared" si="50"/>
        <v>0</v>
      </c>
      <c r="K234" s="241" t="s">
        <v>159</v>
      </c>
      <c r="L234" s="246"/>
      <c r="M234" s="247" t="s">
        <v>19</v>
      </c>
      <c r="N234" s="248" t="s">
        <v>39</v>
      </c>
      <c r="O234" s="65"/>
      <c r="P234" s="202">
        <f t="shared" si="51"/>
        <v>0</v>
      </c>
      <c r="Q234" s="202">
        <v>2.0999999999999999E-3</v>
      </c>
      <c r="R234" s="202">
        <f t="shared" si="52"/>
        <v>6.3E-3</v>
      </c>
      <c r="S234" s="202">
        <v>0</v>
      </c>
      <c r="T234" s="203">
        <f t="shared" si="5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4" t="s">
        <v>207</v>
      </c>
      <c r="AT234" s="204" t="s">
        <v>296</v>
      </c>
      <c r="AU234" s="204" t="s">
        <v>78</v>
      </c>
      <c r="AY234" s="18" t="s">
        <v>153</v>
      </c>
      <c r="BE234" s="205">
        <f t="shared" si="54"/>
        <v>0</v>
      </c>
      <c r="BF234" s="205">
        <f t="shared" si="55"/>
        <v>0</v>
      </c>
      <c r="BG234" s="205">
        <f t="shared" si="56"/>
        <v>0</v>
      </c>
      <c r="BH234" s="205">
        <f t="shared" si="57"/>
        <v>0</v>
      </c>
      <c r="BI234" s="205">
        <f t="shared" si="58"/>
        <v>0</v>
      </c>
      <c r="BJ234" s="18" t="s">
        <v>76</v>
      </c>
      <c r="BK234" s="205">
        <f t="shared" si="59"/>
        <v>0</v>
      </c>
      <c r="BL234" s="18" t="s">
        <v>160</v>
      </c>
      <c r="BM234" s="204" t="s">
        <v>1575</v>
      </c>
    </row>
    <row r="235" spans="1:65" s="2" customFormat="1" ht="21.75" customHeight="1">
      <c r="A235" s="35"/>
      <c r="B235" s="36"/>
      <c r="C235" s="239" t="s">
        <v>846</v>
      </c>
      <c r="D235" s="239" t="s">
        <v>296</v>
      </c>
      <c r="E235" s="240" t="s">
        <v>1576</v>
      </c>
      <c r="F235" s="241" t="s">
        <v>1577</v>
      </c>
      <c r="G235" s="242" t="s">
        <v>196</v>
      </c>
      <c r="H235" s="243">
        <v>1</v>
      </c>
      <c r="I235" s="244"/>
      <c r="J235" s="245">
        <f t="shared" si="50"/>
        <v>0</v>
      </c>
      <c r="K235" s="241" t="s">
        <v>159</v>
      </c>
      <c r="L235" s="246"/>
      <c r="M235" s="247" t="s">
        <v>19</v>
      </c>
      <c r="N235" s="248" t="s">
        <v>39</v>
      </c>
      <c r="O235" s="65"/>
      <c r="P235" s="202">
        <f t="shared" si="51"/>
        <v>0</v>
      </c>
      <c r="Q235" s="202">
        <v>2.1899999999999999E-2</v>
      </c>
      <c r="R235" s="202">
        <f t="shared" si="52"/>
        <v>2.1899999999999999E-2</v>
      </c>
      <c r="S235" s="202">
        <v>0</v>
      </c>
      <c r="T235" s="203">
        <f t="shared" si="5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4" t="s">
        <v>207</v>
      </c>
      <c r="AT235" s="204" t="s">
        <v>296</v>
      </c>
      <c r="AU235" s="204" t="s">
        <v>78</v>
      </c>
      <c r="AY235" s="18" t="s">
        <v>153</v>
      </c>
      <c r="BE235" s="205">
        <f t="shared" si="54"/>
        <v>0</v>
      </c>
      <c r="BF235" s="205">
        <f t="shared" si="55"/>
        <v>0</v>
      </c>
      <c r="BG235" s="205">
        <f t="shared" si="56"/>
        <v>0</v>
      </c>
      <c r="BH235" s="205">
        <f t="shared" si="57"/>
        <v>0</v>
      </c>
      <c r="BI235" s="205">
        <f t="shared" si="58"/>
        <v>0</v>
      </c>
      <c r="BJ235" s="18" t="s">
        <v>76</v>
      </c>
      <c r="BK235" s="205">
        <f t="shared" si="59"/>
        <v>0</v>
      </c>
      <c r="BL235" s="18" t="s">
        <v>160</v>
      </c>
      <c r="BM235" s="204" t="s">
        <v>1578</v>
      </c>
    </row>
    <row r="236" spans="1:65" s="2" customFormat="1" ht="21.75" customHeight="1">
      <c r="A236" s="35"/>
      <c r="B236" s="36"/>
      <c r="C236" s="193" t="s">
        <v>854</v>
      </c>
      <c r="D236" s="193" t="s">
        <v>155</v>
      </c>
      <c r="E236" s="194" t="s">
        <v>1579</v>
      </c>
      <c r="F236" s="195" t="s">
        <v>1580</v>
      </c>
      <c r="G236" s="196" t="s">
        <v>196</v>
      </c>
      <c r="H236" s="197">
        <v>3</v>
      </c>
      <c r="I236" s="198"/>
      <c r="J236" s="199">
        <f t="shared" si="50"/>
        <v>0</v>
      </c>
      <c r="K236" s="195" t="s">
        <v>159</v>
      </c>
      <c r="L236" s="40"/>
      <c r="M236" s="200" t="s">
        <v>19</v>
      </c>
      <c r="N236" s="201" t="s">
        <v>39</v>
      </c>
      <c r="O236" s="65"/>
      <c r="P236" s="202">
        <f t="shared" si="51"/>
        <v>0</v>
      </c>
      <c r="Q236" s="202">
        <v>2.47E-3</v>
      </c>
      <c r="R236" s="202">
        <f t="shared" si="52"/>
        <v>7.4099999999999999E-3</v>
      </c>
      <c r="S236" s="202">
        <v>0</v>
      </c>
      <c r="T236" s="203">
        <f t="shared" si="5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4" t="s">
        <v>160</v>
      </c>
      <c r="AT236" s="204" t="s">
        <v>155</v>
      </c>
      <c r="AU236" s="204" t="s">
        <v>78</v>
      </c>
      <c r="AY236" s="18" t="s">
        <v>153</v>
      </c>
      <c r="BE236" s="205">
        <f t="shared" si="54"/>
        <v>0</v>
      </c>
      <c r="BF236" s="205">
        <f t="shared" si="55"/>
        <v>0</v>
      </c>
      <c r="BG236" s="205">
        <f t="shared" si="56"/>
        <v>0</v>
      </c>
      <c r="BH236" s="205">
        <f t="shared" si="57"/>
        <v>0</v>
      </c>
      <c r="BI236" s="205">
        <f t="shared" si="58"/>
        <v>0</v>
      </c>
      <c r="BJ236" s="18" t="s">
        <v>76</v>
      </c>
      <c r="BK236" s="205">
        <f t="shared" si="59"/>
        <v>0</v>
      </c>
      <c r="BL236" s="18" t="s">
        <v>160</v>
      </c>
      <c r="BM236" s="204" t="s">
        <v>1581</v>
      </c>
    </row>
    <row r="237" spans="1:65" s="2" customFormat="1" ht="21.75" customHeight="1">
      <c r="A237" s="35"/>
      <c r="B237" s="36"/>
      <c r="C237" s="193" t="s">
        <v>860</v>
      </c>
      <c r="D237" s="193" t="s">
        <v>155</v>
      </c>
      <c r="E237" s="194" t="s">
        <v>1582</v>
      </c>
      <c r="F237" s="195" t="s">
        <v>1583</v>
      </c>
      <c r="G237" s="196" t="s">
        <v>196</v>
      </c>
      <c r="H237" s="197">
        <v>2</v>
      </c>
      <c r="I237" s="198"/>
      <c r="J237" s="199">
        <f t="shared" si="50"/>
        <v>0</v>
      </c>
      <c r="K237" s="195" t="s">
        <v>19</v>
      </c>
      <c r="L237" s="40"/>
      <c r="M237" s="200" t="s">
        <v>19</v>
      </c>
      <c r="N237" s="201" t="s">
        <v>39</v>
      </c>
      <c r="O237" s="65"/>
      <c r="P237" s="202">
        <f t="shared" si="51"/>
        <v>0</v>
      </c>
      <c r="Q237" s="202">
        <v>0</v>
      </c>
      <c r="R237" s="202">
        <f t="shared" si="52"/>
        <v>0</v>
      </c>
      <c r="S237" s="202">
        <v>0</v>
      </c>
      <c r="T237" s="203">
        <f t="shared" si="5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4" t="s">
        <v>160</v>
      </c>
      <c r="AT237" s="204" t="s">
        <v>155</v>
      </c>
      <c r="AU237" s="204" t="s">
        <v>78</v>
      </c>
      <c r="AY237" s="18" t="s">
        <v>153</v>
      </c>
      <c r="BE237" s="205">
        <f t="shared" si="54"/>
        <v>0</v>
      </c>
      <c r="BF237" s="205">
        <f t="shared" si="55"/>
        <v>0</v>
      </c>
      <c r="BG237" s="205">
        <f t="shared" si="56"/>
        <v>0</v>
      </c>
      <c r="BH237" s="205">
        <f t="shared" si="57"/>
        <v>0</v>
      </c>
      <c r="BI237" s="205">
        <f t="shared" si="58"/>
        <v>0</v>
      </c>
      <c r="BJ237" s="18" t="s">
        <v>76</v>
      </c>
      <c r="BK237" s="205">
        <f t="shared" si="59"/>
        <v>0</v>
      </c>
      <c r="BL237" s="18" t="s">
        <v>160</v>
      </c>
      <c r="BM237" s="204" t="s">
        <v>1584</v>
      </c>
    </row>
    <row r="238" spans="1:65" s="2" customFormat="1" ht="44.25" customHeight="1">
      <c r="A238" s="35"/>
      <c r="B238" s="36"/>
      <c r="C238" s="193" t="s">
        <v>866</v>
      </c>
      <c r="D238" s="193" t="s">
        <v>155</v>
      </c>
      <c r="E238" s="194" t="s">
        <v>1585</v>
      </c>
      <c r="F238" s="195" t="s">
        <v>1586</v>
      </c>
      <c r="G238" s="196" t="s">
        <v>620</v>
      </c>
      <c r="H238" s="197">
        <v>1</v>
      </c>
      <c r="I238" s="198"/>
      <c r="J238" s="199">
        <f t="shared" si="50"/>
        <v>0</v>
      </c>
      <c r="K238" s="195" t="s">
        <v>19</v>
      </c>
      <c r="L238" s="40"/>
      <c r="M238" s="200" t="s">
        <v>19</v>
      </c>
      <c r="N238" s="201" t="s">
        <v>39</v>
      </c>
      <c r="O238" s="65"/>
      <c r="P238" s="202">
        <f t="shared" si="51"/>
        <v>0</v>
      </c>
      <c r="Q238" s="202">
        <v>0</v>
      </c>
      <c r="R238" s="202">
        <f t="shared" si="52"/>
        <v>0</v>
      </c>
      <c r="S238" s="202">
        <v>0</v>
      </c>
      <c r="T238" s="203">
        <f t="shared" si="5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4" t="s">
        <v>160</v>
      </c>
      <c r="AT238" s="204" t="s">
        <v>155</v>
      </c>
      <c r="AU238" s="204" t="s">
        <v>78</v>
      </c>
      <c r="AY238" s="18" t="s">
        <v>153</v>
      </c>
      <c r="BE238" s="205">
        <f t="shared" si="54"/>
        <v>0</v>
      </c>
      <c r="BF238" s="205">
        <f t="shared" si="55"/>
        <v>0</v>
      </c>
      <c r="BG238" s="205">
        <f t="shared" si="56"/>
        <v>0</v>
      </c>
      <c r="BH238" s="205">
        <f t="shared" si="57"/>
        <v>0</v>
      </c>
      <c r="BI238" s="205">
        <f t="shared" si="58"/>
        <v>0</v>
      </c>
      <c r="BJ238" s="18" t="s">
        <v>76</v>
      </c>
      <c r="BK238" s="205">
        <f t="shared" si="59"/>
        <v>0</v>
      </c>
      <c r="BL238" s="18" t="s">
        <v>160</v>
      </c>
      <c r="BM238" s="204" t="s">
        <v>1587</v>
      </c>
    </row>
    <row r="239" spans="1:65" s="2" customFormat="1" ht="21.75" customHeight="1">
      <c r="A239" s="35"/>
      <c r="B239" s="36"/>
      <c r="C239" s="193" t="s">
        <v>870</v>
      </c>
      <c r="D239" s="193" t="s">
        <v>155</v>
      </c>
      <c r="E239" s="194" t="s">
        <v>1588</v>
      </c>
      <c r="F239" s="195" t="s">
        <v>1589</v>
      </c>
      <c r="G239" s="196" t="s">
        <v>196</v>
      </c>
      <c r="H239" s="197">
        <v>3</v>
      </c>
      <c r="I239" s="198"/>
      <c r="J239" s="199">
        <f t="shared" si="50"/>
        <v>0</v>
      </c>
      <c r="K239" s="195" t="s">
        <v>19</v>
      </c>
      <c r="L239" s="40"/>
      <c r="M239" s="200" t="s">
        <v>19</v>
      </c>
      <c r="N239" s="201" t="s">
        <v>39</v>
      </c>
      <c r="O239" s="65"/>
      <c r="P239" s="202">
        <f t="shared" si="51"/>
        <v>0</v>
      </c>
      <c r="Q239" s="202">
        <v>0</v>
      </c>
      <c r="R239" s="202">
        <f t="shared" si="52"/>
        <v>0</v>
      </c>
      <c r="S239" s="202">
        <v>0</v>
      </c>
      <c r="T239" s="203">
        <f t="shared" si="5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4" t="s">
        <v>160</v>
      </c>
      <c r="AT239" s="204" t="s">
        <v>155</v>
      </c>
      <c r="AU239" s="204" t="s">
        <v>78</v>
      </c>
      <c r="AY239" s="18" t="s">
        <v>153</v>
      </c>
      <c r="BE239" s="205">
        <f t="shared" si="54"/>
        <v>0</v>
      </c>
      <c r="BF239" s="205">
        <f t="shared" si="55"/>
        <v>0</v>
      </c>
      <c r="BG239" s="205">
        <f t="shared" si="56"/>
        <v>0</v>
      </c>
      <c r="BH239" s="205">
        <f t="shared" si="57"/>
        <v>0</v>
      </c>
      <c r="BI239" s="205">
        <f t="shared" si="58"/>
        <v>0</v>
      </c>
      <c r="BJ239" s="18" t="s">
        <v>76</v>
      </c>
      <c r="BK239" s="205">
        <f t="shared" si="59"/>
        <v>0</v>
      </c>
      <c r="BL239" s="18" t="s">
        <v>160</v>
      </c>
      <c r="BM239" s="204" t="s">
        <v>1590</v>
      </c>
    </row>
    <row r="240" spans="1:65" s="2" customFormat="1" ht="21.75" customHeight="1">
      <c r="A240" s="35"/>
      <c r="B240" s="36"/>
      <c r="C240" s="239" t="s">
        <v>876</v>
      </c>
      <c r="D240" s="239" t="s">
        <v>296</v>
      </c>
      <c r="E240" s="240" t="s">
        <v>1591</v>
      </c>
      <c r="F240" s="241" t="s">
        <v>1592</v>
      </c>
      <c r="G240" s="242" t="s">
        <v>196</v>
      </c>
      <c r="H240" s="243">
        <v>3</v>
      </c>
      <c r="I240" s="244"/>
      <c r="J240" s="245">
        <f t="shared" si="50"/>
        <v>0</v>
      </c>
      <c r="K240" s="241" t="s">
        <v>159</v>
      </c>
      <c r="L240" s="246"/>
      <c r="M240" s="247" t="s">
        <v>19</v>
      </c>
      <c r="N240" s="248" t="s">
        <v>39</v>
      </c>
      <c r="O240" s="65"/>
      <c r="P240" s="202">
        <f t="shared" si="51"/>
        <v>0</v>
      </c>
      <c r="Q240" s="202">
        <v>1.9000000000000001E-4</v>
      </c>
      <c r="R240" s="202">
        <f t="shared" si="52"/>
        <v>5.6999999999999998E-4</v>
      </c>
      <c r="S240" s="202">
        <v>0</v>
      </c>
      <c r="T240" s="203">
        <f t="shared" si="5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4" t="s">
        <v>207</v>
      </c>
      <c r="AT240" s="204" t="s">
        <v>296</v>
      </c>
      <c r="AU240" s="204" t="s">
        <v>78</v>
      </c>
      <c r="AY240" s="18" t="s">
        <v>153</v>
      </c>
      <c r="BE240" s="205">
        <f t="shared" si="54"/>
        <v>0</v>
      </c>
      <c r="BF240" s="205">
        <f t="shared" si="55"/>
        <v>0</v>
      </c>
      <c r="BG240" s="205">
        <f t="shared" si="56"/>
        <v>0</v>
      </c>
      <c r="BH240" s="205">
        <f t="shared" si="57"/>
        <v>0</v>
      </c>
      <c r="BI240" s="205">
        <f t="shared" si="58"/>
        <v>0</v>
      </c>
      <c r="BJ240" s="18" t="s">
        <v>76</v>
      </c>
      <c r="BK240" s="205">
        <f t="shared" si="59"/>
        <v>0</v>
      </c>
      <c r="BL240" s="18" t="s">
        <v>160</v>
      </c>
      <c r="BM240" s="204" t="s">
        <v>1593</v>
      </c>
    </row>
    <row r="241" spans="1:65" s="2" customFormat="1" ht="16.5" customHeight="1">
      <c r="A241" s="35"/>
      <c r="B241" s="36"/>
      <c r="C241" s="193" t="s">
        <v>880</v>
      </c>
      <c r="D241" s="193" t="s">
        <v>155</v>
      </c>
      <c r="E241" s="194" t="s">
        <v>1594</v>
      </c>
      <c r="F241" s="195" t="s">
        <v>1595</v>
      </c>
      <c r="G241" s="196" t="s">
        <v>196</v>
      </c>
      <c r="H241" s="197">
        <v>1</v>
      </c>
      <c r="I241" s="198"/>
      <c r="J241" s="199">
        <f t="shared" si="50"/>
        <v>0</v>
      </c>
      <c r="K241" s="195" t="s">
        <v>19</v>
      </c>
      <c r="L241" s="40"/>
      <c r="M241" s="200" t="s">
        <v>19</v>
      </c>
      <c r="N241" s="201" t="s">
        <v>39</v>
      </c>
      <c r="O241" s="65"/>
      <c r="P241" s="202">
        <f t="shared" si="51"/>
        <v>0</v>
      </c>
      <c r="Q241" s="202">
        <v>0</v>
      </c>
      <c r="R241" s="202">
        <f t="shared" si="52"/>
        <v>0</v>
      </c>
      <c r="S241" s="202">
        <v>0</v>
      </c>
      <c r="T241" s="203">
        <f t="shared" si="5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4" t="s">
        <v>160</v>
      </c>
      <c r="AT241" s="204" t="s">
        <v>155</v>
      </c>
      <c r="AU241" s="204" t="s">
        <v>78</v>
      </c>
      <c r="AY241" s="18" t="s">
        <v>153</v>
      </c>
      <c r="BE241" s="205">
        <f t="shared" si="54"/>
        <v>0</v>
      </c>
      <c r="BF241" s="205">
        <f t="shared" si="55"/>
        <v>0</v>
      </c>
      <c r="BG241" s="205">
        <f t="shared" si="56"/>
        <v>0</v>
      </c>
      <c r="BH241" s="205">
        <f t="shared" si="57"/>
        <v>0</v>
      </c>
      <c r="BI241" s="205">
        <f t="shared" si="58"/>
        <v>0</v>
      </c>
      <c r="BJ241" s="18" t="s">
        <v>76</v>
      </c>
      <c r="BK241" s="205">
        <f t="shared" si="59"/>
        <v>0</v>
      </c>
      <c r="BL241" s="18" t="s">
        <v>160</v>
      </c>
      <c r="BM241" s="204" t="s">
        <v>1596</v>
      </c>
    </row>
    <row r="242" spans="1:65" s="2" customFormat="1" ht="33" customHeight="1">
      <c r="A242" s="35"/>
      <c r="B242" s="36"/>
      <c r="C242" s="193" t="s">
        <v>885</v>
      </c>
      <c r="D242" s="193" t="s">
        <v>155</v>
      </c>
      <c r="E242" s="194" t="s">
        <v>1597</v>
      </c>
      <c r="F242" s="195" t="s">
        <v>1598</v>
      </c>
      <c r="G242" s="196" t="s">
        <v>196</v>
      </c>
      <c r="H242" s="197">
        <v>1</v>
      </c>
      <c r="I242" s="198"/>
      <c r="J242" s="199">
        <f t="shared" si="50"/>
        <v>0</v>
      </c>
      <c r="K242" s="195" t="s">
        <v>19</v>
      </c>
      <c r="L242" s="40"/>
      <c r="M242" s="200" t="s">
        <v>19</v>
      </c>
      <c r="N242" s="201" t="s">
        <v>39</v>
      </c>
      <c r="O242" s="65"/>
      <c r="P242" s="202">
        <f t="shared" si="51"/>
        <v>0</v>
      </c>
      <c r="Q242" s="202">
        <v>0</v>
      </c>
      <c r="R242" s="202">
        <f t="shared" si="52"/>
        <v>0</v>
      </c>
      <c r="S242" s="202">
        <v>0</v>
      </c>
      <c r="T242" s="203">
        <f t="shared" si="5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4" t="s">
        <v>160</v>
      </c>
      <c r="AT242" s="204" t="s">
        <v>155</v>
      </c>
      <c r="AU242" s="204" t="s">
        <v>78</v>
      </c>
      <c r="AY242" s="18" t="s">
        <v>153</v>
      </c>
      <c r="BE242" s="205">
        <f t="shared" si="54"/>
        <v>0</v>
      </c>
      <c r="BF242" s="205">
        <f t="shared" si="55"/>
        <v>0</v>
      </c>
      <c r="BG242" s="205">
        <f t="shared" si="56"/>
        <v>0</v>
      </c>
      <c r="BH242" s="205">
        <f t="shared" si="57"/>
        <v>0</v>
      </c>
      <c r="BI242" s="205">
        <f t="shared" si="58"/>
        <v>0</v>
      </c>
      <c r="BJ242" s="18" t="s">
        <v>76</v>
      </c>
      <c r="BK242" s="205">
        <f t="shared" si="59"/>
        <v>0</v>
      </c>
      <c r="BL242" s="18" t="s">
        <v>160</v>
      </c>
      <c r="BM242" s="204" t="s">
        <v>1599</v>
      </c>
    </row>
    <row r="243" spans="1:65" s="2" customFormat="1" ht="21.75" customHeight="1">
      <c r="A243" s="35"/>
      <c r="B243" s="36"/>
      <c r="C243" s="193" t="s">
        <v>889</v>
      </c>
      <c r="D243" s="193" t="s">
        <v>155</v>
      </c>
      <c r="E243" s="194" t="s">
        <v>1600</v>
      </c>
      <c r="F243" s="195" t="s">
        <v>1601</v>
      </c>
      <c r="G243" s="196" t="s">
        <v>196</v>
      </c>
      <c r="H243" s="197">
        <v>2</v>
      </c>
      <c r="I243" s="198"/>
      <c r="J243" s="199">
        <f t="shared" si="50"/>
        <v>0</v>
      </c>
      <c r="K243" s="195" t="s">
        <v>19</v>
      </c>
      <c r="L243" s="40"/>
      <c r="M243" s="200" t="s">
        <v>19</v>
      </c>
      <c r="N243" s="201" t="s">
        <v>39</v>
      </c>
      <c r="O243" s="65"/>
      <c r="P243" s="202">
        <f t="shared" si="51"/>
        <v>0</v>
      </c>
      <c r="Q243" s="202">
        <v>0</v>
      </c>
      <c r="R243" s="202">
        <f t="shared" si="52"/>
        <v>0</v>
      </c>
      <c r="S243" s="202">
        <v>0</v>
      </c>
      <c r="T243" s="203">
        <f t="shared" si="5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4" t="s">
        <v>160</v>
      </c>
      <c r="AT243" s="204" t="s">
        <v>155</v>
      </c>
      <c r="AU243" s="204" t="s">
        <v>78</v>
      </c>
      <c r="AY243" s="18" t="s">
        <v>153</v>
      </c>
      <c r="BE243" s="205">
        <f t="shared" si="54"/>
        <v>0</v>
      </c>
      <c r="BF243" s="205">
        <f t="shared" si="55"/>
        <v>0</v>
      </c>
      <c r="BG243" s="205">
        <f t="shared" si="56"/>
        <v>0</v>
      </c>
      <c r="BH243" s="205">
        <f t="shared" si="57"/>
        <v>0</v>
      </c>
      <c r="BI243" s="205">
        <f t="shared" si="58"/>
        <v>0</v>
      </c>
      <c r="BJ243" s="18" t="s">
        <v>76</v>
      </c>
      <c r="BK243" s="205">
        <f t="shared" si="59"/>
        <v>0</v>
      </c>
      <c r="BL243" s="18" t="s">
        <v>160</v>
      </c>
      <c r="BM243" s="204" t="s">
        <v>1602</v>
      </c>
    </row>
    <row r="244" spans="1:65" s="2" customFormat="1" ht="16.5" customHeight="1">
      <c r="A244" s="35"/>
      <c r="B244" s="36"/>
      <c r="C244" s="239" t="s">
        <v>895</v>
      </c>
      <c r="D244" s="239" t="s">
        <v>296</v>
      </c>
      <c r="E244" s="240" t="s">
        <v>1603</v>
      </c>
      <c r="F244" s="241" t="s">
        <v>1604</v>
      </c>
      <c r="G244" s="242" t="s">
        <v>196</v>
      </c>
      <c r="H244" s="243">
        <v>4</v>
      </c>
      <c r="I244" s="244"/>
      <c r="J244" s="245">
        <f t="shared" si="50"/>
        <v>0</v>
      </c>
      <c r="K244" s="241" t="s">
        <v>19</v>
      </c>
      <c r="L244" s="246"/>
      <c r="M244" s="247" t="s">
        <v>19</v>
      </c>
      <c r="N244" s="248" t="s">
        <v>39</v>
      </c>
      <c r="O244" s="65"/>
      <c r="P244" s="202">
        <f t="shared" si="51"/>
        <v>0</v>
      </c>
      <c r="Q244" s="202">
        <v>1.9E-2</v>
      </c>
      <c r="R244" s="202">
        <f t="shared" si="52"/>
        <v>7.5999999999999998E-2</v>
      </c>
      <c r="S244" s="202">
        <v>0</v>
      </c>
      <c r="T244" s="203">
        <f t="shared" si="5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4" t="s">
        <v>207</v>
      </c>
      <c r="AT244" s="204" t="s">
        <v>296</v>
      </c>
      <c r="AU244" s="204" t="s">
        <v>78</v>
      </c>
      <c r="AY244" s="18" t="s">
        <v>153</v>
      </c>
      <c r="BE244" s="205">
        <f t="shared" si="54"/>
        <v>0</v>
      </c>
      <c r="BF244" s="205">
        <f t="shared" si="55"/>
        <v>0</v>
      </c>
      <c r="BG244" s="205">
        <f t="shared" si="56"/>
        <v>0</v>
      </c>
      <c r="BH244" s="205">
        <f t="shared" si="57"/>
        <v>0</v>
      </c>
      <c r="BI244" s="205">
        <f t="shared" si="58"/>
        <v>0</v>
      </c>
      <c r="BJ244" s="18" t="s">
        <v>76</v>
      </c>
      <c r="BK244" s="205">
        <f t="shared" si="59"/>
        <v>0</v>
      </c>
      <c r="BL244" s="18" t="s">
        <v>160</v>
      </c>
      <c r="BM244" s="204" t="s">
        <v>1605</v>
      </c>
    </row>
    <row r="245" spans="1:65" s="2" customFormat="1" ht="21.75" customHeight="1">
      <c r="A245" s="35"/>
      <c r="B245" s="36"/>
      <c r="C245" s="193" t="s">
        <v>899</v>
      </c>
      <c r="D245" s="193" t="s">
        <v>155</v>
      </c>
      <c r="E245" s="194" t="s">
        <v>1606</v>
      </c>
      <c r="F245" s="195" t="s">
        <v>1607</v>
      </c>
      <c r="G245" s="196" t="s">
        <v>196</v>
      </c>
      <c r="H245" s="197">
        <v>4</v>
      </c>
      <c r="I245" s="198"/>
      <c r="J245" s="199">
        <f t="shared" si="50"/>
        <v>0</v>
      </c>
      <c r="K245" s="195" t="s">
        <v>159</v>
      </c>
      <c r="L245" s="40"/>
      <c r="M245" s="200" t="s">
        <v>19</v>
      </c>
      <c r="N245" s="201" t="s">
        <v>39</v>
      </c>
      <c r="O245" s="65"/>
      <c r="P245" s="202">
        <f t="shared" si="51"/>
        <v>0</v>
      </c>
      <c r="Q245" s="202">
        <v>8.0000000000000007E-5</v>
      </c>
      <c r="R245" s="202">
        <f t="shared" si="52"/>
        <v>3.2000000000000003E-4</v>
      </c>
      <c r="S245" s="202">
        <v>0</v>
      </c>
      <c r="T245" s="203">
        <f t="shared" si="5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4" t="s">
        <v>160</v>
      </c>
      <c r="AT245" s="204" t="s">
        <v>155</v>
      </c>
      <c r="AU245" s="204" t="s">
        <v>78</v>
      </c>
      <c r="AY245" s="18" t="s">
        <v>153</v>
      </c>
      <c r="BE245" s="205">
        <f t="shared" si="54"/>
        <v>0</v>
      </c>
      <c r="BF245" s="205">
        <f t="shared" si="55"/>
        <v>0</v>
      </c>
      <c r="BG245" s="205">
        <f t="shared" si="56"/>
        <v>0</v>
      </c>
      <c r="BH245" s="205">
        <f t="shared" si="57"/>
        <v>0</v>
      </c>
      <c r="BI245" s="205">
        <f t="shared" si="58"/>
        <v>0</v>
      </c>
      <c r="BJ245" s="18" t="s">
        <v>76</v>
      </c>
      <c r="BK245" s="205">
        <f t="shared" si="59"/>
        <v>0</v>
      </c>
      <c r="BL245" s="18" t="s">
        <v>160</v>
      </c>
      <c r="BM245" s="204" t="s">
        <v>1608</v>
      </c>
    </row>
    <row r="246" spans="1:65" s="2" customFormat="1" ht="16.5" customHeight="1">
      <c r="A246" s="35"/>
      <c r="B246" s="36"/>
      <c r="C246" s="239" t="s">
        <v>903</v>
      </c>
      <c r="D246" s="239" t="s">
        <v>296</v>
      </c>
      <c r="E246" s="240" t="s">
        <v>1609</v>
      </c>
      <c r="F246" s="241" t="s">
        <v>1610</v>
      </c>
      <c r="G246" s="242" t="s">
        <v>196</v>
      </c>
      <c r="H246" s="243">
        <v>4</v>
      </c>
      <c r="I246" s="244"/>
      <c r="J246" s="245">
        <f t="shared" si="50"/>
        <v>0</v>
      </c>
      <c r="K246" s="241" t="s">
        <v>159</v>
      </c>
      <c r="L246" s="246"/>
      <c r="M246" s="247" t="s">
        <v>19</v>
      </c>
      <c r="N246" s="248" t="s">
        <v>39</v>
      </c>
      <c r="O246" s="65"/>
      <c r="P246" s="202">
        <f t="shared" si="51"/>
        <v>0</v>
      </c>
      <c r="Q246" s="202">
        <v>1.8000000000000001E-4</v>
      </c>
      <c r="R246" s="202">
        <f t="shared" si="52"/>
        <v>7.2000000000000005E-4</v>
      </c>
      <c r="S246" s="202">
        <v>0</v>
      </c>
      <c r="T246" s="203">
        <f t="shared" si="5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4" t="s">
        <v>207</v>
      </c>
      <c r="AT246" s="204" t="s">
        <v>296</v>
      </c>
      <c r="AU246" s="204" t="s">
        <v>78</v>
      </c>
      <c r="AY246" s="18" t="s">
        <v>153</v>
      </c>
      <c r="BE246" s="205">
        <f t="shared" si="54"/>
        <v>0</v>
      </c>
      <c r="BF246" s="205">
        <f t="shared" si="55"/>
        <v>0</v>
      </c>
      <c r="BG246" s="205">
        <f t="shared" si="56"/>
        <v>0</v>
      </c>
      <c r="BH246" s="205">
        <f t="shared" si="57"/>
        <v>0</v>
      </c>
      <c r="BI246" s="205">
        <f t="shared" si="58"/>
        <v>0</v>
      </c>
      <c r="BJ246" s="18" t="s">
        <v>76</v>
      </c>
      <c r="BK246" s="205">
        <f t="shared" si="59"/>
        <v>0</v>
      </c>
      <c r="BL246" s="18" t="s">
        <v>160</v>
      </c>
      <c r="BM246" s="204" t="s">
        <v>1611</v>
      </c>
    </row>
    <row r="247" spans="1:65" s="2" customFormat="1" ht="16.5" customHeight="1">
      <c r="A247" s="35"/>
      <c r="B247" s="36"/>
      <c r="C247" s="193" t="s">
        <v>907</v>
      </c>
      <c r="D247" s="193" t="s">
        <v>155</v>
      </c>
      <c r="E247" s="194" t="s">
        <v>1612</v>
      </c>
      <c r="F247" s="195" t="s">
        <v>1613</v>
      </c>
      <c r="G247" s="196" t="s">
        <v>196</v>
      </c>
      <c r="H247" s="197">
        <v>4</v>
      </c>
      <c r="I247" s="198"/>
      <c r="J247" s="199">
        <f t="shared" si="50"/>
        <v>0</v>
      </c>
      <c r="K247" s="195" t="s">
        <v>19</v>
      </c>
      <c r="L247" s="40"/>
      <c r="M247" s="200" t="s">
        <v>19</v>
      </c>
      <c r="N247" s="201" t="s">
        <v>39</v>
      </c>
      <c r="O247" s="65"/>
      <c r="P247" s="202">
        <f t="shared" si="51"/>
        <v>0</v>
      </c>
      <c r="Q247" s="202">
        <v>0</v>
      </c>
      <c r="R247" s="202">
        <f t="shared" si="52"/>
        <v>0</v>
      </c>
      <c r="S247" s="202">
        <v>0</v>
      </c>
      <c r="T247" s="203">
        <f t="shared" si="5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4" t="s">
        <v>160</v>
      </c>
      <c r="AT247" s="204" t="s">
        <v>155</v>
      </c>
      <c r="AU247" s="204" t="s">
        <v>78</v>
      </c>
      <c r="AY247" s="18" t="s">
        <v>153</v>
      </c>
      <c r="BE247" s="205">
        <f t="shared" si="54"/>
        <v>0</v>
      </c>
      <c r="BF247" s="205">
        <f t="shared" si="55"/>
        <v>0</v>
      </c>
      <c r="BG247" s="205">
        <f t="shared" si="56"/>
        <v>0</v>
      </c>
      <c r="BH247" s="205">
        <f t="shared" si="57"/>
        <v>0</v>
      </c>
      <c r="BI247" s="205">
        <f t="shared" si="58"/>
        <v>0</v>
      </c>
      <c r="BJ247" s="18" t="s">
        <v>76</v>
      </c>
      <c r="BK247" s="205">
        <f t="shared" si="59"/>
        <v>0</v>
      </c>
      <c r="BL247" s="18" t="s">
        <v>160</v>
      </c>
      <c r="BM247" s="204" t="s">
        <v>1614</v>
      </c>
    </row>
    <row r="248" spans="1:65" s="2" customFormat="1" ht="21.75" customHeight="1">
      <c r="A248" s="35"/>
      <c r="B248" s="36"/>
      <c r="C248" s="239" t="s">
        <v>911</v>
      </c>
      <c r="D248" s="239" t="s">
        <v>296</v>
      </c>
      <c r="E248" s="240" t="s">
        <v>1615</v>
      </c>
      <c r="F248" s="241" t="s">
        <v>1616</v>
      </c>
      <c r="G248" s="242" t="s">
        <v>196</v>
      </c>
      <c r="H248" s="243">
        <v>3</v>
      </c>
      <c r="I248" s="244"/>
      <c r="J248" s="245">
        <f t="shared" si="50"/>
        <v>0</v>
      </c>
      <c r="K248" s="241" t="s">
        <v>159</v>
      </c>
      <c r="L248" s="246"/>
      <c r="M248" s="247" t="s">
        <v>19</v>
      </c>
      <c r="N248" s="248" t="s">
        <v>39</v>
      </c>
      <c r="O248" s="65"/>
      <c r="P248" s="202">
        <f t="shared" si="51"/>
        <v>0</v>
      </c>
      <c r="Q248" s="202">
        <v>3.8000000000000002E-4</v>
      </c>
      <c r="R248" s="202">
        <f t="shared" si="52"/>
        <v>1.14E-3</v>
      </c>
      <c r="S248" s="202">
        <v>0</v>
      </c>
      <c r="T248" s="203">
        <f t="shared" si="5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4" t="s">
        <v>207</v>
      </c>
      <c r="AT248" s="204" t="s">
        <v>296</v>
      </c>
      <c r="AU248" s="204" t="s">
        <v>78</v>
      </c>
      <c r="AY248" s="18" t="s">
        <v>153</v>
      </c>
      <c r="BE248" s="205">
        <f t="shared" si="54"/>
        <v>0</v>
      </c>
      <c r="BF248" s="205">
        <f t="shared" si="55"/>
        <v>0</v>
      </c>
      <c r="BG248" s="205">
        <f t="shared" si="56"/>
        <v>0</v>
      </c>
      <c r="BH248" s="205">
        <f t="shared" si="57"/>
        <v>0</v>
      </c>
      <c r="BI248" s="205">
        <f t="shared" si="58"/>
        <v>0</v>
      </c>
      <c r="BJ248" s="18" t="s">
        <v>76</v>
      </c>
      <c r="BK248" s="205">
        <f t="shared" si="59"/>
        <v>0</v>
      </c>
      <c r="BL248" s="18" t="s">
        <v>160</v>
      </c>
      <c r="BM248" s="204" t="s">
        <v>1617</v>
      </c>
    </row>
    <row r="249" spans="1:65" s="2" customFormat="1" ht="21.75" customHeight="1">
      <c r="A249" s="35"/>
      <c r="B249" s="36"/>
      <c r="C249" s="193" t="s">
        <v>915</v>
      </c>
      <c r="D249" s="193" t="s">
        <v>155</v>
      </c>
      <c r="E249" s="194" t="s">
        <v>1618</v>
      </c>
      <c r="F249" s="195" t="s">
        <v>1619</v>
      </c>
      <c r="G249" s="196" t="s">
        <v>196</v>
      </c>
      <c r="H249" s="197">
        <v>3</v>
      </c>
      <c r="I249" s="198"/>
      <c r="J249" s="199">
        <f t="shared" si="50"/>
        <v>0</v>
      </c>
      <c r="K249" s="195" t="s">
        <v>159</v>
      </c>
      <c r="L249" s="40"/>
      <c r="M249" s="200" t="s">
        <v>19</v>
      </c>
      <c r="N249" s="201" t="s">
        <v>39</v>
      </c>
      <c r="O249" s="65"/>
      <c r="P249" s="202">
        <f t="shared" si="51"/>
        <v>0</v>
      </c>
      <c r="Q249" s="202">
        <v>6.0000000000000002E-5</v>
      </c>
      <c r="R249" s="202">
        <f t="shared" si="52"/>
        <v>1.8000000000000001E-4</v>
      </c>
      <c r="S249" s="202">
        <v>0</v>
      </c>
      <c r="T249" s="203">
        <f t="shared" si="5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4" t="s">
        <v>160</v>
      </c>
      <c r="AT249" s="204" t="s">
        <v>155</v>
      </c>
      <c r="AU249" s="204" t="s">
        <v>78</v>
      </c>
      <c r="AY249" s="18" t="s">
        <v>153</v>
      </c>
      <c r="BE249" s="205">
        <f t="shared" si="54"/>
        <v>0</v>
      </c>
      <c r="BF249" s="205">
        <f t="shared" si="55"/>
        <v>0</v>
      </c>
      <c r="BG249" s="205">
        <f t="shared" si="56"/>
        <v>0</v>
      </c>
      <c r="BH249" s="205">
        <f t="shared" si="57"/>
        <v>0</v>
      </c>
      <c r="BI249" s="205">
        <f t="shared" si="58"/>
        <v>0</v>
      </c>
      <c r="BJ249" s="18" t="s">
        <v>76</v>
      </c>
      <c r="BK249" s="205">
        <f t="shared" si="59"/>
        <v>0</v>
      </c>
      <c r="BL249" s="18" t="s">
        <v>160</v>
      </c>
      <c r="BM249" s="204" t="s">
        <v>1620</v>
      </c>
    </row>
    <row r="250" spans="1:65" s="2" customFormat="1" ht="21.75" customHeight="1">
      <c r="A250" s="35"/>
      <c r="B250" s="36"/>
      <c r="C250" s="193" t="s">
        <v>919</v>
      </c>
      <c r="D250" s="193" t="s">
        <v>155</v>
      </c>
      <c r="E250" s="194" t="s">
        <v>1621</v>
      </c>
      <c r="F250" s="195" t="s">
        <v>1622</v>
      </c>
      <c r="G250" s="196" t="s">
        <v>196</v>
      </c>
      <c r="H250" s="197">
        <v>3</v>
      </c>
      <c r="I250" s="198"/>
      <c r="J250" s="199">
        <f t="shared" si="50"/>
        <v>0</v>
      </c>
      <c r="K250" s="195" t="s">
        <v>159</v>
      </c>
      <c r="L250" s="40"/>
      <c r="M250" s="200" t="s">
        <v>19</v>
      </c>
      <c r="N250" s="201" t="s">
        <v>39</v>
      </c>
      <c r="O250" s="65"/>
      <c r="P250" s="202">
        <f t="shared" si="51"/>
        <v>0</v>
      </c>
      <c r="Q250" s="202">
        <v>1.3999999999999999E-4</v>
      </c>
      <c r="R250" s="202">
        <f t="shared" si="52"/>
        <v>4.1999999999999996E-4</v>
      </c>
      <c r="S250" s="202">
        <v>0</v>
      </c>
      <c r="T250" s="203">
        <f t="shared" si="5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4" t="s">
        <v>160</v>
      </c>
      <c r="AT250" s="204" t="s">
        <v>155</v>
      </c>
      <c r="AU250" s="204" t="s">
        <v>78</v>
      </c>
      <c r="AY250" s="18" t="s">
        <v>153</v>
      </c>
      <c r="BE250" s="205">
        <f t="shared" si="54"/>
        <v>0</v>
      </c>
      <c r="BF250" s="205">
        <f t="shared" si="55"/>
        <v>0</v>
      </c>
      <c r="BG250" s="205">
        <f t="shared" si="56"/>
        <v>0</v>
      </c>
      <c r="BH250" s="205">
        <f t="shared" si="57"/>
        <v>0</v>
      </c>
      <c r="BI250" s="205">
        <f t="shared" si="58"/>
        <v>0</v>
      </c>
      <c r="BJ250" s="18" t="s">
        <v>76</v>
      </c>
      <c r="BK250" s="205">
        <f t="shared" si="59"/>
        <v>0</v>
      </c>
      <c r="BL250" s="18" t="s">
        <v>160</v>
      </c>
      <c r="BM250" s="204" t="s">
        <v>1623</v>
      </c>
    </row>
    <row r="251" spans="1:65" s="2" customFormat="1" ht="16.5" customHeight="1">
      <c r="A251" s="35"/>
      <c r="B251" s="36"/>
      <c r="C251" s="193" t="s">
        <v>923</v>
      </c>
      <c r="D251" s="193" t="s">
        <v>155</v>
      </c>
      <c r="E251" s="194" t="s">
        <v>1624</v>
      </c>
      <c r="F251" s="195" t="s">
        <v>1625</v>
      </c>
      <c r="G251" s="196" t="s">
        <v>196</v>
      </c>
      <c r="H251" s="197">
        <v>2</v>
      </c>
      <c r="I251" s="198"/>
      <c r="J251" s="199">
        <f t="shared" si="50"/>
        <v>0</v>
      </c>
      <c r="K251" s="195" t="s">
        <v>19</v>
      </c>
      <c r="L251" s="40"/>
      <c r="M251" s="200" t="s">
        <v>19</v>
      </c>
      <c r="N251" s="201" t="s">
        <v>39</v>
      </c>
      <c r="O251" s="65"/>
      <c r="P251" s="202">
        <f t="shared" si="51"/>
        <v>0</v>
      </c>
      <c r="Q251" s="202">
        <v>0</v>
      </c>
      <c r="R251" s="202">
        <f t="shared" si="52"/>
        <v>0</v>
      </c>
      <c r="S251" s="202">
        <v>0</v>
      </c>
      <c r="T251" s="203">
        <f t="shared" si="5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4" t="s">
        <v>160</v>
      </c>
      <c r="AT251" s="204" t="s">
        <v>155</v>
      </c>
      <c r="AU251" s="204" t="s">
        <v>78</v>
      </c>
      <c r="AY251" s="18" t="s">
        <v>153</v>
      </c>
      <c r="BE251" s="205">
        <f t="shared" si="54"/>
        <v>0</v>
      </c>
      <c r="BF251" s="205">
        <f t="shared" si="55"/>
        <v>0</v>
      </c>
      <c r="BG251" s="205">
        <f t="shared" si="56"/>
        <v>0</v>
      </c>
      <c r="BH251" s="205">
        <f t="shared" si="57"/>
        <v>0</v>
      </c>
      <c r="BI251" s="205">
        <f t="shared" si="58"/>
        <v>0</v>
      </c>
      <c r="BJ251" s="18" t="s">
        <v>76</v>
      </c>
      <c r="BK251" s="205">
        <f t="shared" si="59"/>
        <v>0</v>
      </c>
      <c r="BL251" s="18" t="s">
        <v>160</v>
      </c>
      <c r="BM251" s="204" t="s">
        <v>1626</v>
      </c>
    </row>
    <row r="252" spans="1:65" s="2" customFormat="1" ht="21.75" customHeight="1">
      <c r="A252" s="35"/>
      <c r="B252" s="36"/>
      <c r="C252" s="193" t="s">
        <v>927</v>
      </c>
      <c r="D252" s="193" t="s">
        <v>155</v>
      </c>
      <c r="E252" s="194" t="s">
        <v>1627</v>
      </c>
      <c r="F252" s="195" t="s">
        <v>1628</v>
      </c>
      <c r="G252" s="196" t="s">
        <v>196</v>
      </c>
      <c r="H252" s="197">
        <v>3</v>
      </c>
      <c r="I252" s="198"/>
      <c r="J252" s="199">
        <f t="shared" si="50"/>
        <v>0</v>
      </c>
      <c r="K252" s="195" t="s">
        <v>159</v>
      </c>
      <c r="L252" s="40"/>
      <c r="M252" s="200" t="s">
        <v>19</v>
      </c>
      <c r="N252" s="201" t="s">
        <v>39</v>
      </c>
      <c r="O252" s="65"/>
      <c r="P252" s="202">
        <f t="shared" si="51"/>
        <v>0</v>
      </c>
      <c r="Q252" s="202">
        <v>4.0000000000000003E-5</v>
      </c>
      <c r="R252" s="202">
        <f t="shared" si="52"/>
        <v>1.2000000000000002E-4</v>
      </c>
      <c r="S252" s="202">
        <v>0</v>
      </c>
      <c r="T252" s="203">
        <f t="shared" si="5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4" t="s">
        <v>160</v>
      </c>
      <c r="AT252" s="204" t="s">
        <v>155</v>
      </c>
      <c r="AU252" s="204" t="s">
        <v>78</v>
      </c>
      <c r="AY252" s="18" t="s">
        <v>153</v>
      </c>
      <c r="BE252" s="205">
        <f t="shared" si="54"/>
        <v>0</v>
      </c>
      <c r="BF252" s="205">
        <f t="shared" si="55"/>
        <v>0</v>
      </c>
      <c r="BG252" s="205">
        <f t="shared" si="56"/>
        <v>0</v>
      </c>
      <c r="BH252" s="205">
        <f t="shared" si="57"/>
        <v>0</v>
      </c>
      <c r="BI252" s="205">
        <f t="shared" si="58"/>
        <v>0</v>
      </c>
      <c r="BJ252" s="18" t="s">
        <v>76</v>
      </c>
      <c r="BK252" s="205">
        <f t="shared" si="59"/>
        <v>0</v>
      </c>
      <c r="BL252" s="18" t="s">
        <v>160</v>
      </c>
      <c r="BM252" s="204" t="s">
        <v>1629</v>
      </c>
    </row>
    <row r="253" spans="1:65" s="2" customFormat="1" ht="21.75" customHeight="1">
      <c r="A253" s="35"/>
      <c r="B253" s="36"/>
      <c r="C253" s="239" t="s">
        <v>931</v>
      </c>
      <c r="D253" s="239" t="s">
        <v>296</v>
      </c>
      <c r="E253" s="240" t="s">
        <v>1630</v>
      </c>
      <c r="F253" s="241" t="s">
        <v>1631</v>
      </c>
      <c r="G253" s="242" t="s">
        <v>196</v>
      </c>
      <c r="H253" s="243">
        <v>2</v>
      </c>
      <c r="I253" s="244"/>
      <c r="J253" s="245">
        <f t="shared" si="50"/>
        <v>0</v>
      </c>
      <c r="K253" s="241" t="s">
        <v>19</v>
      </c>
      <c r="L253" s="246"/>
      <c r="M253" s="247" t="s">
        <v>19</v>
      </c>
      <c r="N253" s="248" t="s">
        <v>39</v>
      </c>
      <c r="O253" s="65"/>
      <c r="P253" s="202">
        <f t="shared" si="51"/>
        <v>0</v>
      </c>
      <c r="Q253" s="202">
        <v>0</v>
      </c>
      <c r="R253" s="202">
        <f t="shared" si="52"/>
        <v>0</v>
      </c>
      <c r="S253" s="202">
        <v>0</v>
      </c>
      <c r="T253" s="203">
        <f t="shared" si="5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4" t="s">
        <v>207</v>
      </c>
      <c r="AT253" s="204" t="s">
        <v>296</v>
      </c>
      <c r="AU253" s="204" t="s">
        <v>78</v>
      </c>
      <c r="AY253" s="18" t="s">
        <v>153</v>
      </c>
      <c r="BE253" s="205">
        <f t="shared" si="54"/>
        <v>0</v>
      </c>
      <c r="BF253" s="205">
        <f t="shared" si="55"/>
        <v>0</v>
      </c>
      <c r="BG253" s="205">
        <f t="shared" si="56"/>
        <v>0</v>
      </c>
      <c r="BH253" s="205">
        <f t="shared" si="57"/>
        <v>0</v>
      </c>
      <c r="BI253" s="205">
        <f t="shared" si="58"/>
        <v>0</v>
      </c>
      <c r="BJ253" s="18" t="s">
        <v>76</v>
      </c>
      <c r="BK253" s="205">
        <f t="shared" si="59"/>
        <v>0</v>
      </c>
      <c r="BL253" s="18" t="s">
        <v>160</v>
      </c>
      <c r="BM253" s="204" t="s">
        <v>1632</v>
      </c>
    </row>
    <row r="254" spans="1:65" s="2" customFormat="1" ht="21.75" customHeight="1">
      <c r="A254" s="35"/>
      <c r="B254" s="36"/>
      <c r="C254" s="193" t="s">
        <v>937</v>
      </c>
      <c r="D254" s="193" t="s">
        <v>155</v>
      </c>
      <c r="E254" s="194" t="s">
        <v>1633</v>
      </c>
      <c r="F254" s="195" t="s">
        <v>1634</v>
      </c>
      <c r="G254" s="196" t="s">
        <v>196</v>
      </c>
      <c r="H254" s="197">
        <v>1</v>
      </c>
      <c r="I254" s="198"/>
      <c r="J254" s="199">
        <f t="shared" si="50"/>
        <v>0</v>
      </c>
      <c r="K254" s="195" t="s">
        <v>19</v>
      </c>
      <c r="L254" s="40"/>
      <c r="M254" s="200" t="s">
        <v>19</v>
      </c>
      <c r="N254" s="201" t="s">
        <v>39</v>
      </c>
      <c r="O254" s="65"/>
      <c r="P254" s="202">
        <f t="shared" si="51"/>
        <v>0</v>
      </c>
      <c r="Q254" s="202">
        <v>0</v>
      </c>
      <c r="R254" s="202">
        <f t="shared" si="52"/>
        <v>0</v>
      </c>
      <c r="S254" s="202">
        <v>0</v>
      </c>
      <c r="T254" s="203">
        <f t="shared" si="5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4" t="s">
        <v>160</v>
      </c>
      <c r="AT254" s="204" t="s">
        <v>155</v>
      </c>
      <c r="AU254" s="204" t="s">
        <v>78</v>
      </c>
      <c r="AY254" s="18" t="s">
        <v>153</v>
      </c>
      <c r="BE254" s="205">
        <f t="shared" si="54"/>
        <v>0</v>
      </c>
      <c r="BF254" s="205">
        <f t="shared" si="55"/>
        <v>0</v>
      </c>
      <c r="BG254" s="205">
        <f t="shared" si="56"/>
        <v>0</v>
      </c>
      <c r="BH254" s="205">
        <f t="shared" si="57"/>
        <v>0</v>
      </c>
      <c r="BI254" s="205">
        <f t="shared" si="58"/>
        <v>0</v>
      </c>
      <c r="BJ254" s="18" t="s">
        <v>76</v>
      </c>
      <c r="BK254" s="205">
        <f t="shared" si="59"/>
        <v>0</v>
      </c>
      <c r="BL254" s="18" t="s">
        <v>160</v>
      </c>
      <c r="BM254" s="204" t="s">
        <v>1635</v>
      </c>
    </row>
    <row r="255" spans="1:65" s="2" customFormat="1" ht="16.5" customHeight="1">
      <c r="A255" s="35"/>
      <c r="B255" s="36"/>
      <c r="C255" s="193" t="s">
        <v>941</v>
      </c>
      <c r="D255" s="193" t="s">
        <v>155</v>
      </c>
      <c r="E255" s="194" t="s">
        <v>1636</v>
      </c>
      <c r="F255" s="195" t="s">
        <v>1637</v>
      </c>
      <c r="G255" s="196" t="s">
        <v>196</v>
      </c>
      <c r="H255" s="197">
        <v>3</v>
      </c>
      <c r="I255" s="198"/>
      <c r="J255" s="199">
        <f t="shared" si="50"/>
        <v>0</v>
      </c>
      <c r="K255" s="195" t="s">
        <v>19</v>
      </c>
      <c r="L255" s="40"/>
      <c r="M255" s="200" t="s">
        <v>19</v>
      </c>
      <c r="N255" s="201" t="s">
        <v>39</v>
      </c>
      <c r="O255" s="65"/>
      <c r="P255" s="202">
        <f t="shared" si="51"/>
        <v>0</v>
      </c>
      <c r="Q255" s="202">
        <v>0</v>
      </c>
      <c r="R255" s="202">
        <f t="shared" si="52"/>
        <v>0</v>
      </c>
      <c r="S255" s="202">
        <v>0</v>
      </c>
      <c r="T255" s="203">
        <f t="shared" si="5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4" t="s">
        <v>160</v>
      </c>
      <c r="AT255" s="204" t="s">
        <v>155</v>
      </c>
      <c r="AU255" s="204" t="s">
        <v>78</v>
      </c>
      <c r="AY255" s="18" t="s">
        <v>153</v>
      </c>
      <c r="BE255" s="205">
        <f t="shared" si="54"/>
        <v>0</v>
      </c>
      <c r="BF255" s="205">
        <f t="shared" si="55"/>
        <v>0</v>
      </c>
      <c r="BG255" s="205">
        <f t="shared" si="56"/>
        <v>0</v>
      </c>
      <c r="BH255" s="205">
        <f t="shared" si="57"/>
        <v>0</v>
      </c>
      <c r="BI255" s="205">
        <f t="shared" si="58"/>
        <v>0</v>
      </c>
      <c r="BJ255" s="18" t="s">
        <v>76</v>
      </c>
      <c r="BK255" s="205">
        <f t="shared" si="59"/>
        <v>0</v>
      </c>
      <c r="BL255" s="18" t="s">
        <v>160</v>
      </c>
      <c r="BM255" s="204" t="s">
        <v>1638</v>
      </c>
    </row>
    <row r="256" spans="1:65" s="2" customFormat="1" ht="16.5" customHeight="1">
      <c r="A256" s="35"/>
      <c r="B256" s="36"/>
      <c r="C256" s="193" t="s">
        <v>946</v>
      </c>
      <c r="D256" s="193" t="s">
        <v>155</v>
      </c>
      <c r="E256" s="194" t="s">
        <v>1639</v>
      </c>
      <c r="F256" s="195" t="s">
        <v>1640</v>
      </c>
      <c r="G256" s="196" t="s">
        <v>196</v>
      </c>
      <c r="H256" s="197">
        <v>1</v>
      </c>
      <c r="I256" s="198"/>
      <c r="J256" s="199">
        <f t="shared" si="50"/>
        <v>0</v>
      </c>
      <c r="K256" s="195" t="s">
        <v>19</v>
      </c>
      <c r="L256" s="40"/>
      <c r="M256" s="200" t="s">
        <v>19</v>
      </c>
      <c r="N256" s="201" t="s">
        <v>39</v>
      </c>
      <c r="O256" s="65"/>
      <c r="P256" s="202">
        <f t="shared" si="51"/>
        <v>0</v>
      </c>
      <c r="Q256" s="202">
        <v>0</v>
      </c>
      <c r="R256" s="202">
        <f t="shared" si="52"/>
        <v>0</v>
      </c>
      <c r="S256" s="202">
        <v>0</v>
      </c>
      <c r="T256" s="203">
        <f t="shared" si="53"/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4" t="s">
        <v>160</v>
      </c>
      <c r="AT256" s="204" t="s">
        <v>155</v>
      </c>
      <c r="AU256" s="204" t="s">
        <v>78</v>
      </c>
      <c r="AY256" s="18" t="s">
        <v>153</v>
      </c>
      <c r="BE256" s="205">
        <f t="shared" si="54"/>
        <v>0</v>
      </c>
      <c r="BF256" s="205">
        <f t="shared" si="55"/>
        <v>0</v>
      </c>
      <c r="BG256" s="205">
        <f t="shared" si="56"/>
        <v>0</v>
      </c>
      <c r="BH256" s="205">
        <f t="shared" si="57"/>
        <v>0</v>
      </c>
      <c r="BI256" s="205">
        <f t="shared" si="58"/>
        <v>0</v>
      </c>
      <c r="BJ256" s="18" t="s">
        <v>76</v>
      </c>
      <c r="BK256" s="205">
        <f t="shared" si="59"/>
        <v>0</v>
      </c>
      <c r="BL256" s="18" t="s">
        <v>160</v>
      </c>
      <c r="BM256" s="204" t="s">
        <v>1641</v>
      </c>
    </row>
    <row r="257" spans="1:65" s="2" customFormat="1" ht="21.75" customHeight="1">
      <c r="A257" s="35"/>
      <c r="B257" s="36"/>
      <c r="C257" s="193" t="s">
        <v>951</v>
      </c>
      <c r="D257" s="193" t="s">
        <v>155</v>
      </c>
      <c r="E257" s="194" t="s">
        <v>1642</v>
      </c>
      <c r="F257" s="195" t="s">
        <v>1643</v>
      </c>
      <c r="G257" s="196" t="s">
        <v>196</v>
      </c>
      <c r="H257" s="197">
        <v>2</v>
      </c>
      <c r="I257" s="198"/>
      <c r="J257" s="199">
        <f t="shared" si="50"/>
        <v>0</v>
      </c>
      <c r="K257" s="195" t="s">
        <v>19</v>
      </c>
      <c r="L257" s="40"/>
      <c r="M257" s="200" t="s">
        <v>19</v>
      </c>
      <c r="N257" s="201" t="s">
        <v>39</v>
      </c>
      <c r="O257" s="65"/>
      <c r="P257" s="202">
        <f t="shared" si="51"/>
        <v>0</v>
      </c>
      <c r="Q257" s="202">
        <v>0</v>
      </c>
      <c r="R257" s="202">
        <f t="shared" si="52"/>
        <v>0</v>
      </c>
      <c r="S257" s="202">
        <v>0</v>
      </c>
      <c r="T257" s="203">
        <f t="shared" si="53"/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4" t="s">
        <v>160</v>
      </c>
      <c r="AT257" s="204" t="s">
        <v>155</v>
      </c>
      <c r="AU257" s="204" t="s">
        <v>78</v>
      </c>
      <c r="AY257" s="18" t="s">
        <v>153</v>
      </c>
      <c r="BE257" s="205">
        <f t="shared" si="54"/>
        <v>0</v>
      </c>
      <c r="BF257" s="205">
        <f t="shared" si="55"/>
        <v>0</v>
      </c>
      <c r="BG257" s="205">
        <f t="shared" si="56"/>
        <v>0</v>
      </c>
      <c r="BH257" s="205">
        <f t="shared" si="57"/>
        <v>0</v>
      </c>
      <c r="BI257" s="205">
        <f t="shared" si="58"/>
        <v>0</v>
      </c>
      <c r="BJ257" s="18" t="s">
        <v>76</v>
      </c>
      <c r="BK257" s="205">
        <f t="shared" si="59"/>
        <v>0</v>
      </c>
      <c r="BL257" s="18" t="s">
        <v>160</v>
      </c>
      <c r="BM257" s="204" t="s">
        <v>1644</v>
      </c>
    </row>
    <row r="258" spans="1:65" s="2" customFormat="1" ht="21.75" customHeight="1">
      <c r="A258" s="35"/>
      <c r="B258" s="36"/>
      <c r="C258" s="193" t="s">
        <v>894</v>
      </c>
      <c r="D258" s="193" t="s">
        <v>155</v>
      </c>
      <c r="E258" s="194" t="s">
        <v>1645</v>
      </c>
      <c r="F258" s="195" t="s">
        <v>1646</v>
      </c>
      <c r="G258" s="196" t="s">
        <v>196</v>
      </c>
      <c r="H258" s="197">
        <v>1</v>
      </c>
      <c r="I258" s="198"/>
      <c r="J258" s="199">
        <f t="shared" si="50"/>
        <v>0</v>
      </c>
      <c r="K258" s="195" t="s">
        <v>19</v>
      </c>
      <c r="L258" s="40"/>
      <c r="M258" s="200" t="s">
        <v>19</v>
      </c>
      <c r="N258" s="201" t="s">
        <v>39</v>
      </c>
      <c r="O258" s="65"/>
      <c r="P258" s="202">
        <f t="shared" si="51"/>
        <v>0</v>
      </c>
      <c r="Q258" s="202">
        <v>0</v>
      </c>
      <c r="R258" s="202">
        <f t="shared" si="52"/>
        <v>0</v>
      </c>
      <c r="S258" s="202">
        <v>0</v>
      </c>
      <c r="T258" s="203">
        <f t="shared" si="53"/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4" t="s">
        <v>160</v>
      </c>
      <c r="AT258" s="204" t="s">
        <v>155</v>
      </c>
      <c r="AU258" s="204" t="s">
        <v>78</v>
      </c>
      <c r="AY258" s="18" t="s">
        <v>153</v>
      </c>
      <c r="BE258" s="205">
        <f t="shared" si="54"/>
        <v>0</v>
      </c>
      <c r="BF258" s="205">
        <f t="shared" si="55"/>
        <v>0</v>
      </c>
      <c r="BG258" s="205">
        <f t="shared" si="56"/>
        <v>0</v>
      </c>
      <c r="BH258" s="205">
        <f t="shared" si="57"/>
        <v>0</v>
      </c>
      <c r="BI258" s="205">
        <f t="shared" si="58"/>
        <v>0</v>
      </c>
      <c r="BJ258" s="18" t="s">
        <v>76</v>
      </c>
      <c r="BK258" s="205">
        <f t="shared" si="59"/>
        <v>0</v>
      </c>
      <c r="BL258" s="18" t="s">
        <v>160</v>
      </c>
      <c r="BM258" s="204" t="s">
        <v>1647</v>
      </c>
    </row>
    <row r="259" spans="1:65" s="2" customFormat="1" ht="21.75" customHeight="1">
      <c r="A259" s="35"/>
      <c r="B259" s="36"/>
      <c r="C259" s="193" t="s">
        <v>963</v>
      </c>
      <c r="D259" s="193" t="s">
        <v>155</v>
      </c>
      <c r="E259" s="194" t="s">
        <v>1648</v>
      </c>
      <c r="F259" s="195" t="s">
        <v>1649</v>
      </c>
      <c r="G259" s="196" t="s">
        <v>196</v>
      </c>
      <c r="H259" s="197">
        <v>1</v>
      </c>
      <c r="I259" s="198"/>
      <c r="J259" s="199">
        <f t="shared" si="50"/>
        <v>0</v>
      </c>
      <c r="K259" s="195" t="s">
        <v>19</v>
      </c>
      <c r="L259" s="40"/>
      <c r="M259" s="200" t="s">
        <v>19</v>
      </c>
      <c r="N259" s="201" t="s">
        <v>39</v>
      </c>
      <c r="O259" s="65"/>
      <c r="P259" s="202">
        <f t="shared" si="51"/>
        <v>0</v>
      </c>
      <c r="Q259" s="202">
        <v>0</v>
      </c>
      <c r="R259" s="202">
        <f t="shared" si="52"/>
        <v>0</v>
      </c>
      <c r="S259" s="202">
        <v>0</v>
      </c>
      <c r="T259" s="203">
        <f t="shared" si="53"/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4" t="s">
        <v>160</v>
      </c>
      <c r="AT259" s="204" t="s">
        <v>155</v>
      </c>
      <c r="AU259" s="204" t="s">
        <v>78</v>
      </c>
      <c r="AY259" s="18" t="s">
        <v>153</v>
      </c>
      <c r="BE259" s="205">
        <f t="shared" si="54"/>
        <v>0</v>
      </c>
      <c r="BF259" s="205">
        <f t="shared" si="55"/>
        <v>0</v>
      </c>
      <c r="BG259" s="205">
        <f t="shared" si="56"/>
        <v>0</v>
      </c>
      <c r="BH259" s="205">
        <f t="shared" si="57"/>
        <v>0</v>
      </c>
      <c r="BI259" s="205">
        <f t="shared" si="58"/>
        <v>0</v>
      </c>
      <c r="BJ259" s="18" t="s">
        <v>76</v>
      </c>
      <c r="BK259" s="205">
        <f t="shared" si="59"/>
        <v>0</v>
      </c>
      <c r="BL259" s="18" t="s">
        <v>160</v>
      </c>
      <c r="BM259" s="204" t="s">
        <v>1650</v>
      </c>
    </row>
    <row r="260" spans="1:65" s="2" customFormat="1" ht="21.75" customHeight="1">
      <c r="A260" s="35"/>
      <c r="B260" s="36"/>
      <c r="C260" s="193" t="s">
        <v>969</v>
      </c>
      <c r="D260" s="193" t="s">
        <v>155</v>
      </c>
      <c r="E260" s="194" t="s">
        <v>1651</v>
      </c>
      <c r="F260" s="195" t="s">
        <v>1652</v>
      </c>
      <c r="G260" s="196" t="s">
        <v>196</v>
      </c>
      <c r="H260" s="197">
        <v>4</v>
      </c>
      <c r="I260" s="198"/>
      <c r="J260" s="199">
        <f t="shared" si="50"/>
        <v>0</v>
      </c>
      <c r="K260" s="195" t="s">
        <v>19</v>
      </c>
      <c r="L260" s="40"/>
      <c r="M260" s="200" t="s">
        <v>19</v>
      </c>
      <c r="N260" s="201" t="s">
        <v>39</v>
      </c>
      <c r="O260" s="65"/>
      <c r="P260" s="202">
        <f t="shared" si="51"/>
        <v>0</v>
      </c>
      <c r="Q260" s="202">
        <v>0</v>
      </c>
      <c r="R260" s="202">
        <f t="shared" si="52"/>
        <v>0</v>
      </c>
      <c r="S260" s="202">
        <v>0</v>
      </c>
      <c r="T260" s="203">
        <f t="shared" si="53"/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4" t="s">
        <v>160</v>
      </c>
      <c r="AT260" s="204" t="s">
        <v>155</v>
      </c>
      <c r="AU260" s="204" t="s">
        <v>78</v>
      </c>
      <c r="AY260" s="18" t="s">
        <v>153</v>
      </c>
      <c r="BE260" s="205">
        <f t="shared" si="54"/>
        <v>0</v>
      </c>
      <c r="BF260" s="205">
        <f t="shared" si="55"/>
        <v>0</v>
      </c>
      <c r="BG260" s="205">
        <f t="shared" si="56"/>
        <v>0</v>
      </c>
      <c r="BH260" s="205">
        <f t="shared" si="57"/>
        <v>0</v>
      </c>
      <c r="BI260" s="205">
        <f t="shared" si="58"/>
        <v>0</v>
      </c>
      <c r="BJ260" s="18" t="s">
        <v>76</v>
      </c>
      <c r="BK260" s="205">
        <f t="shared" si="59"/>
        <v>0</v>
      </c>
      <c r="BL260" s="18" t="s">
        <v>160</v>
      </c>
      <c r="BM260" s="204" t="s">
        <v>1653</v>
      </c>
    </row>
    <row r="261" spans="1:65" s="2" customFormat="1" ht="21.75" customHeight="1">
      <c r="A261" s="35"/>
      <c r="B261" s="36"/>
      <c r="C261" s="239" t="s">
        <v>975</v>
      </c>
      <c r="D261" s="239" t="s">
        <v>296</v>
      </c>
      <c r="E261" s="240" t="s">
        <v>1654</v>
      </c>
      <c r="F261" s="241" t="s">
        <v>1655</v>
      </c>
      <c r="G261" s="242" t="s">
        <v>196</v>
      </c>
      <c r="H261" s="243">
        <v>3</v>
      </c>
      <c r="I261" s="244"/>
      <c r="J261" s="245">
        <f t="shared" si="50"/>
        <v>0</v>
      </c>
      <c r="K261" s="241" t="s">
        <v>159</v>
      </c>
      <c r="L261" s="246"/>
      <c r="M261" s="247" t="s">
        <v>19</v>
      </c>
      <c r="N261" s="248" t="s">
        <v>39</v>
      </c>
      <c r="O261" s="65"/>
      <c r="P261" s="202">
        <f t="shared" si="51"/>
        <v>0</v>
      </c>
      <c r="Q261" s="202">
        <v>5.5999999999999995E-4</v>
      </c>
      <c r="R261" s="202">
        <f t="shared" si="52"/>
        <v>1.6799999999999999E-3</v>
      </c>
      <c r="S261" s="202">
        <v>0</v>
      </c>
      <c r="T261" s="203">
        <f t="shared" si="53"/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4" t="s">
        <v>207</v>
      </c>
      <c r="AT261" s="204" t="s">
        <v>296</v>
      </c>
      <c r="AU261" s="204" t="s">
        <v>78</v>
      </c>
      <c r="AY261" s="18" t="s">
        <v>153</v>
      </c>
      <c r="BE261" s="205">
        <f t="shared" si="54"/>
        <v>0</v>
      </c>
      <c r="BF261" s="205">
        <f t="shared" si="55"/>
        <v>0</v>
      </c>
      <c r="BG261" s="205">
        <f t="shared" si="56"/>
        <v>0</v>
      </c>
      <c r="BH261" s="205">
        <f t="shared" si="57"/>
        <v>0</v>
      </c>
      <c r="BI261" s="205">
        <f t="shared" si="58"/>
        <v>0</v>
      </c>
      <c r="BJ261" s="18" t="s">
        <v>76</v>
      </c>
      <c r="BK261" s="205">
        <f t="shared" si="59"/>
        <v>0</v>
      </c>
      <c r="BL261" s="18" t="s">
        <v>160</v>
      </c>
      <c r="BM261" s="204" t="s">
        <v>1656</v>
      </c>
    </row>
    <row r="262" spans="1:65" s="2" customFormat="1" ht="21.75" customHeight="1">
      <c r="A262" s="35"/>
      <c r="B262" s="36"/>
      <c r="C262" s="193" t="s">
        <v>980</v>
      </c>
      <c r="D262" s="193" t="s">
        <v>155</v>
      </c>
      <c r="E262" s="194" t="s">
        <v>1657</v>
      </c>
      <c r="F262" s="195" t="s">
        <v>1658</v>
      </c>
      <c r="G262" s="196" t="s">
        <v>196</v>
      </c>
      <c r="H262" s="197">
        <v>1</v>
      </c>
      <c r="I262" s="198"/>
      <c r="J262" s="199">
        <f t="shared" si="50"/>
        <v>0</v>
      </c>
      <c r="K262" s="195" t="s">
        <v>19</v>
      </c>
      <c r="L262" s="40"/>
      <c r="M262" s="200" t="s">
        <v>19</v>
      </c>
      <c r="N262" s="201" t="s">
        <v>39</v>
      </c>
      <c r="O262" s="65"/>
      <c r="P262" s="202">
        <f t="shared" si="51"/>
        <v>0</v>
      </c>
      <c r="Q262" s="202">
        <v>0</v>
      </c>
      <c r="R262" s="202">
        <f t="shared" si="52"/>
        <v>0</v>
      </c>
      <c r="S262" s="202">
        <v>0</v>
      </c>
      <c r="T262" s="203">
        <f t="shared" si="53"/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4" t="s">
        <v>160</v>
      </c>
      <c r="AT262" s="204" t="s">
        <v>155</v>
      </c>
      <c r="AU262" s="204" t="s">
        <v>78</v>
      </c>
      <c r="AY262" s="18" t="s">
        <v>153</v>
      </c>
      <c r="BE262" s="205">
        <f t="shared" si="54"/>
        <v>0</v>
      </c>
      <c r="BF262" s="205">
        <f t="shared" si="55"/>
        <v>0</v>
      </c>
      <c r="BG262" s="205">
        <f t="shared" si="56"/>
        <v>0</v>
      </c>
      <c r="BH262" s="205">
        <f t="shared" si="57"/>
        <v>0</v>
      </c>
      <c r="BI262" s="205">
        <f t="shared" si="58"/>
        <v>0</v>
      </c>
      <c r="BJ262" s="18" t="s">
        <v>76</v>
      </c>
      <c r="BK262" s="205">
        <f t="shared" si="59"/>
        <v>0</v>
      </c>
      <c r="BL262" s="18" t="s">
        <v>160</v>
      </c>
      <c r="BM262" s="204" t="s">
        <v>1659</v>
      </c>
    </row>
    <row r="263" spans="1:65" s="2" customFormat="1" ht="16.5" customHeight="1">
      <c r="A263" s="35"/>
      <c r="B263" s="36"/>
      <c r="C263" s="193" t="s">
        <v>1660</v>
      </c>
      <c r="D263" s="193" t="s">
        <v>155</v>
      </c>
      <c r="E263" s="194" t="s">
        <v>1661</v>
      </c>
      <c r="F263" s="195" t="s">
        <v>1662</v>
      </c>
      <c r="G263" s="196" t="s">
        <v>1663</v>
      </c>
      <c r="H263" s="197">
        <v>1</v>
      </c>
      <c r="I263" s="198"/>
      <c r="J263" s="199">
        <f t="shared" si="50"/>
        <v>0</v>
      </c>
      <c r="K263" s="195" t="s">
        <v>19</v>
      </c>
      <c r="L263" s="40"/>
      <c r="M263" s="200" t="s">
        <v>19</v>
      </c>
      <c r="N263" s="201" t="s">
        <v>39</v>
      </c>
      <c r="O263" s="65"/>
      <c r="P263" s="202">
        <f t="shared" si="51"/>
        <v>0</v>
      </c>
      <c r="Q263" s="202">
        <v>0</v>
      </c>
      <c r="R263" s="202">
        <f t="shared" si="52"/>
        <v>0</v>
      </c>
      <c r="S263" s="202">
        <v>0</v>
      </c>
      <c r="T263" s="203">
        <f t="shared" si="53"/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4" t="s">
        <v>160</v>
      </c>
      <c r="AT263" s="204" t="s">
        <v>155</v>
      </c>
      <c r="AU263" s="204" t="s">
        <v>78</v>
      </c>
      <c r="AY263" s="18" t="s">
        <v>153</v>
      </c>
      <c r="BE263" s="205">
        <f t="shared" si="54"/>
        <v>0</v>
      </c>
      <c r="BF263" s="205">
        <f t="shared" si="55"/>
        <v>0</v>
      </c>
      <c r="BG263" s="205">
        <f t="shared" si="56"/>
        <v>0</v>
      </c>
      <c r="BH263" s="205">
        <f t="shared" si="57"/>
        <v>0</v>
      </c>
      <c r="BI263" s="205">
        <f t="shared" si="58"/>
        <v>0</v>
      </c>
      <c r="BJ263" s="18" t="s">
        <v>76</v>
      </c>
      <c r="BK263" s="205">
        <f t="shared" si="59"/>
        <v>0</v>
      </c>
      <c r="BL263" s="18" t="s">
        <v>160</v>
      </c>
      <c r="BM263" s="204" t="s">
        <v>1664</v>
      </c>
    </row>
    <row r="264" spans="1:65" s="2" customFormat="1" ht="16.5" customHeight="1">
      <c r="A264" s="35"/>
      <c r="B264" s="36"/>
      <c r="C264" s="193" t="s">
        <v>1665</v>
      </c>
      <c r="D264" s="193" t="s">
        <v>155</v>
      </c>
      <c r="E264" s="194" t="s">
        <v>1666</v>
      </c>
      <c r="F264" s="195" t="s">
        <v>1667</v>
      </c>
      <c r="G264" s="196" t="s">
        <v>1663</v>
      </c>
      <c r="H264" s="197">
        <v>1</v>
      </c>
      <c r="I264" s="198"/>
      <c r="J264" s="199">
        <f t="shared" si="50"/>
        <v>0</v>
      </c>
      <c r="K264" s="195" t="s">
        <v>19</v>
      </c>
      <c r="L264" s="40"/>
      <c r="M264" s="200" t="s">
        <v>19</v>
      </c>
      <c r="N264" s="201" t="s">
        <v>39</v>
      </c>
      <c r="O264" s="65"/>
      <c r="P264" s="202">
        <f t="shared" si="51"/>
        <v>0</v>
      </c>
      <c r="Q264" s="202">
        <v>0</v>
      </c>
      <c r="R264" s="202">
        <f t="shared" si="52"/>
        <v>0</v>
      </c>
      <c r="S264" s="202">
        <v>0</v>
      </c>
      <c r="T264" s="203">
        <f t="shared" si="53"/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4" t="s">
        <v>160</v>
      </c>
      <c r="AT264" s="204" t="s">
        <v>155</v>
      </c>
      <c r="AU264" s="204" t="s">
        <v>78</v>
      </c>
      <c r="AY264" s="18" t="s">
        <v>153</v>
      </c>
      <c r="BE264" s="205">
        <f t="shared" si="54"/>
        <v>0</v>
      </c>
      <c r="BF264" s="205">
        <f t="shared" si="55"/>
        <v>0</v>
      </c>
      <c r="BG264" s="205">
        <f t="shared" si="56"/>
        <v>0</v>
      </c>
      <c r="BH264" s="205">
        <f t="shared" si="57"/>
        <v>0</v>
      </c>
      <c r="BI264" s="205">
        <f t="shared" si="58"/>
        <v>0</v>
      </c>
      <c r="BJ264" s="18" t="s">
        <v>76</v>
      </c>
      <c r="BK264" s="205">
        <f t="shared" si="59"/>
        <v>0</v>
      </c>
      <c r="BL264" s="18" t="s">
        <v>160</v>
      </c>
      <c r="BM264" s="204" t="s">
        <v>1668</v>
      </c>
    </row>
    <row r="265" spans="1:65" s="2" customFormat="1" ht="21.75" customHeight="1">
      <c r="A265" s="35"/>
      <c r="B265" s="36"/>
      <c r="C265" s="193" t="s">
        <v>1669</v>
      </c>
      <c r="D265" s="193" t="s">
        <v>155</v>
      </c>
      <c r="E265" s="194" t="s">
        <v>1670</v>
      </c>
      <c r="F265" s="195" t="s">
        <v>1671</v>
      </c>
      <c r="G265" s="196" t="s">
        <v>196</v>
      </c>
      <c r="H265" s="197">
        <v>1</v>
      </c>
      <c r="I265" s="198"/>
      <c r="J265" s="199">
        <f t="shared" si="50"/>
        <v>0</v>
      </c>
      <c r="K265" s="195" t="s">
        <v>19</v>
      </c>
      <c r="L265" s="40"/>
      <c r="M265" s="200" t="s">
        <v>19</v>
      </c>
      <c r="N265" s="201" t="s">
        <v>39</v>
      </c>
      <c r="O265" s="65"/>
      <c r="P265" s="202">
        <f t="shared" si="51"/>
        <v>0</v>
      </c>
      <c r="Q265" s="202">
        <v>0</v>
      </c>
      <c r="R265" s="202">
        <f t="shared" si="52"/>
        <v>0</v>
      </c>
      <c r="S265" s="202">
        <v>0</v>
      </c>
      <c r="T265" s="203">
        <f t="shared" si="53"/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4" t="s">
        <v>160</v>
      </c>
      <c r="AT265" s="204" t="s">
        <v>155</v>
      </c>
      <c r="AU265" s="204" t="s">
        <v>78</v>
      </c>
      <c r="AY265" s="18" t="s">
        <v>153</v>
      </c>
      <c r="BE265" s="205">
        <f t="shared" si="54"/>
        <v>0</v>
      </c>
      <c r="BF265" s="205">
        <f t="shared" si="55"/>
        <v>0</v>
      </c>
      <c r="BG265" s="205">
        <f t="shared" si="56"/>
        <v>0</v>
      </c>
      <c r="BH265" s="205">
        <f t="shared" si="57"/>
        <v>0</v>
      </c>
      <c r="BI265" s="205">
        <f t="shared" si="58"/>
        <v>0</v>
      </c>
      <c r="BJ265" s="18" t="s">
        <v>76</v>
      </c>
      <c r="BK265" s="205">
        <f t="shared" si="59"/>
        <v>0</v>
      </c>
      <c r="BL265" s="18" t="s">
        <v>160</v>
      </c>
      <c r="BM265" s="204" t="s">
        <v>1672</v>
      </c>
    </row>
    <row r="266" spans="1:65" s="2" customFormat="1" ht="16.5" customHeight="1">
      <c r="A266" s="35"/>
      <c r="B266" s="36"/>
      <c r="C266" s="193" t="s">
        <v>1673</v>
      </c>
      <c r="D266" s="193" t="s">
        <v>155</v>
      </c>
      <c r="E266" s="194" t="s">
        <v>1674</v>
      </c>
      <c r="F266" s="195" t="s">
        <v>1675</v>
      </c>
      <c r="G266" s="196" t="s">
        <v>196</v>
      </c>
      <c r="H266" s="197">
        <v>1</v>
      </c>
      <c r="I266" s="198"/>
      <c r="J266" s="199">
        <f t="shared" si="50"/>
        <v>0</v>
      </c>
      <c r="K266" s="195" t="s">
        <v>19</v>
      </c>
      <c r="L266" s="40"/>
      <c r="M266" s="200" t="s">
        <v>19</v>
      </c>
      <c r="N266" s="201" t="s">
        <v>39</v>
      </c>
      <c r="O266" s="65"/>
      <c r="P266" s="202">
        <f t="shared" si="51"/>
        <v>0</v>
      </c>
      <c r="Q266" s="202">
        <v>0</v>
      </c>
      <c r="R266" s="202">
        <f t="shared" si="52"/>
        <v>0</v>
      </c>
      <c r="S266" s="202">
        <v>0</v>
      </c>
      <c r="T266" s="203">
        <f t="shared" si="53"/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4" t="s">
        <v>160</v>
      </c>
      <c r="AT266" s="204" t="s">
        <v>155</v>
      </c>
      <c r="AU266" s="204" t="s">
        <v>78</v>
      </c>
      <c r="AY266" s="18" t="s">
        <v>153</v>
      </c>
      <c r="BE266" s="205">
        <f t="shared" si="54"/>
        <v>0</v>
      </c>
      <c r="BF266" s="205">
        <f t="shared" si="55"/>
        <v>0</v>
      </c>
      <c r="BG266" s="205">
        <f t="shared" si="56"/>
        <v>0</v>
      </c>
      <c r="BH266" s="205">
        <f t="shared" si="57"/>
        <v>0</v>
      </c>
      <c r="BI266" s="205">
        <f t="shared" si="58"/>
        <v>0</v>
      </c>
      <c r="BJ266" s="18" t="s">
        <v>76</v>
      </c>
      <c r="BK266" s="205">
        <f t="shared" si="59"/>
        <v>0</v>
      </c>
      <c r="BL266" s="18" t="s">
        <v>160</v>
      </c>
      <c r="BM266" s="204" t="s">
        <v>1676</v>
      </c>
    </row>
    <row r="267" spans="1:65" s="2" customFormat="1" ht="44.25" customHeight="1">
      <c r="A267" s="35"/>
      <c r="B267" s="36"/>
      <c r="C267" s="193" t="s">
        <v>1677</v>
      </c>
      <c r="D267" s="193" t="s">
        <v>155</v>
      </c>
      <c r="E267" s="194" t="s">
        <v>1678</v>
      </c>
      <c r="F267" s="195" t="s">
        <v>1679</v>
      </c>
      <c r="G267" s="196" t="s">
        <v>432</v>
      </c>
      <c r="H267" s="197">
        <v>0.48</v>
      </c>
      <c r="I267" s="198"/>
      <c r="J267" s="199">
        <f t="shared" si="50"/>
        <v>0</v>
      </c>
      <c r="K267" s="195" t="s">
        <v>159</v>
      </c>
      <c r="L267" s="40"/>
      <c r="M267" s="200" t="s">
        <v>19</v>
      </c>
      <c r="N267" s="201" t="s">
        <v>39</v>
      </c>
      <c r="O267" s="65"/>
      <c r="P267" s="202">
        <f t="shared" si="51"/>
        <v>0</v>
      </c>
      <c r="Q267" s="202">
        <v>0</v>
      </c>
      <c r="R267" s="202">
        <f t="shared" si="52"/>
        <v>0</v>
      </c>
      <c r="S267" s="202">
        <v>0</v>
      </c>
      <c r="T267" s="203">
        <f t="shared" si="53"/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4" t="s">
        <v>160</v>
      </c>
      <c r="AT267" s="204" t="s">
        <v>155</v>
      </c>
      <c r="AU267" s="204" t="s">
        <v>78</v>
      </c>
      <c r="AY267" s="18" t="s">
        <v>153</v>
      </c>
      <c r="BE267" s="205">
        <f t="shared" si="54"/>
        <v>0</v>
      </c>
      <c r="BF267" s="205">
        <f t="shared" si="55"/>
        <v>0</v>
      </c>
      <c r="BG267" s="205">
        <f t="shared" si="56"/>
        <v>0</v>
      </c>
      <c r="BH267" s="205">
        <f t="shared" si="57"/>
        <v>0</v>
      </c>
      <c r="BI267" s="205">
        <f t="shared" si="58"/>
        <v>0</v>
      </c>
      <c r="BJ267" s="18" t="s">
        <v>76</v>
      </c>
      <c r="BK267" s="205">
        <f t="shared" si="59"/>
        <v>0</v>
      </c>
      <c r="BL267" s="18" t="s">
        <v>160</v>
      </c>
      <c r="BM267" s="204" t="s">
        <v>1680</v>
      </c>
    </row>
    <row r="268" spans="1:65" s="12" customFormat="1" ht="22.9" customHeight="1">
      <c r="B268" s="177"/>
      <c r="C268" s="178"/>
      <c r="D268" s="179" t="s">
        <v>67</v>
      </c>
      <c r="E268" s="191" t="s">
        <v>1681</v>
      </c>
      <c r="F268" s="191" t="s">
        <v>1682</v>
      </c>
      <c r="G268" s="178"/>
      <c r="H268" s="178"/>
      <c r="I268" s="181"/>
      <c r="J268" s="192">
        <f>BK268</f>
        <v>0</v>
      </c>
      <c r="K268" s="178"/>
      <c r="L268" s="183"/>
      <c r="M268" s="184"/>
      <c r="N268" s="185"/>
      <c r="O268" s="185"/>
      <c r="P268" s="186">
        <f>SUM(P269:P304)</f>
        <v>0</v>
      </c>
      <c r="Q268" s="185"/>
      <c r="R268" s="186">
        <f>SUM(R269:R304)</f>
        <v>7.0749999999999993E-2</v>
      </c>
      <c r="S268" s="185"/>
      <c r="T268" s="187">
        <f>SUM(T269:T304)</f>
        <v>0</v>
      </c>
      <c r="AR268" s="188" t="s">
        <v>76</v>
      </c>
      <c r="AT268" s="189" t="s">
        <v>67</v>
      </c>
      <c r="AU268" s="189" t="s">
        <v>76</v>
      </c>
      <c r="AY268" s="188" t="s">
        <v>153</v>
      </c>
      <c r="BK268" s="190">
        <f>SUM(BK269:BK304)</f>
        <v>0</v>
      </c>
    </row>
    <row r="269" spans="1:65" s="2" customFormat="1" ht="21.75" customHeight="1">
      <c r="A269" s="35"/>
      <c r="B269" s="36"/>
      <c r="C269" s="239" t="s">
        <v>1683</v>
      </c>
      <c r="D269" s="239" t="s">
        <v>296</v>
      </c>
      <c r="E269" s="240" t="s">
        <v>1570</v>
      </c>
      <c r="F269" s="241" t="s">
        <v>1571</v>
      </c>
      <c r="G269" s="242" t="s">
        <v>196</v>
      </c>
      <c r="H269" s="243">
        <v>2</v>
      </c>
      <c r="I269" s="244"/>
      <c r="J269" s="245">
        <f t="shared" ref="J269:J304" si="60">ROUND(I269*H269,2)</f>
        <v>0</v>
      </c>
      <c r="K269" s="241" t="s">
        <v>159</v>
      </c>
      <c r="L269" s="246"/>
      <c r="M269" s="247" t="s">
        <v>19</v>
      </c>
      <c r="N269" s="248" t="s">
        <v>39</v>
      </c>
      <c r="O269" s="65"/>
      <c r="P269" s="202">
        <f t="shared" ref="P269:P304" si="61">O269*H269</f>
        <v>0</v>
      </c>
      <c r="Q269" s="202">
        <v>1.4999999999999999E-2</v>
      </c>
      <c r="R269" s="202">
        <f t="shared" ref="R269:R304" si="62">Q269*H269</f>
        <v>0.03</v>
      </c>
      <c r="S269" s="202">
        <v>0</v>
      </c>
      <c r="T269" s="203">
        <f t="shared" ref="T269:T304" si="63"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4" t="s">
        <v>207</v>
      </c>
      <c r="AT269" s="204" t="s">
        <v>296</v>
      </c>
      <c r="AU269" s="204" t="s">
        <v>78</v>
      </c>
      <c r="AY269" s="18" t="s">
        <v>153</v>
      </c>
      <c r="BE269" s="205">
        <f t="shared" ref="BE269:BE304" si="64">IF(N269="základní",J269,0)</f>
        <v>0</v>
      </c>
      <c r="BF269" s="205">
        <f t="shared" ref="BF269:BF304" si="65">IF(N269="snížená",J269,0)</f>
        <v>0</v>
      </c>
      <c r="BG269" s="205">
        <f t="shared" ref="BG269:BG304" si="66">IF(N269="zákl. přenesená",J269,0)</f>
        <v>0</v>
      </c>
      <c r="BH269" s="205">
        <f t="shared" ref="BH269:BH304" si="67">IF(N269="sníž. přenesená",J269,0)</f>
        <v>0</v>
      </c>
      <c r="BI269" s="205">
        <f t="shared" ref="BI269:BI304" si="68">IF(N269="nulová",J269,0)</f>
        <v>0</v>
      </c>
      <c r="BJ269" s="18" t="s">
        <v>76</v>
      </c>
      <c r="BK269" s="205">
        <f t="shared" ref="BK269:BK304" si="69">ROUND(I269*H269,2)</f>
        <v>0</v>
      </c>
      <c r="BL269" s="18" t="s">
        <v>160</v>
      </c>
      <c r="BM269" s="204" t="s">
        <v>1684</v>
      </c>
    </row>
    <row r="270" spans="1:65" s="2" customFormat="1" ht="16.5" customHeight="1">
      <c r="A270" s="35"/>
      <c r="B270" s="36"/>
      <c r="C270" s="239" t="s">
        <v>1685</v>
      </c>
      <c r="D270" s="239" t="s">
        <v>296</v>
      </c>
      <c r="E270" s="240" t="s">
        <v>1573</v>
      </c>
      <c r="F270" s="241" t="s">
        <v>1574</v>
      </c>
      <c r="G270" s="242" t="s">
        <v>196</v>
      </c>
      <c r="H270" s="243">
        <v>3</v>
      </c>
      <c r="I270" s="244"/>
      <c r="J270" s="245">
        <f t="shared" si="60"/>
        <v>0</v>
      </c>
      <c r="K270" s="241" t="s">
        <v>159</v>
      </c>
      <c r="L270" s="246"/>
      <c r="M270" s="247" t="s">
        <v>19</v>
      </c>
      <c r="N270" s="248" t="s">
        <v>39</v>
      </c>
      <c r="O270" s="65"/>
      <c r="P270" s="202">
        <f t="shared" si="61"/>
        <v>0</v>
      </c>
      <c r="Q270" s="202">
        <v>2.0999999999999999E-3</v>
      </c>
      <c r="R270" s="202">
        <f t="shared" si="62"/>
        <v>6.3E-3</v>
      </c>
      <c r="S270" s="202">
        <v>0</v>
      </c>
      <c r="T270" s="203">
        <f t="shared" si="63"/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4" t="s">
        <v>207</v>
      </c>
      <c r="AT270" s="204" t="s">
        <v>296</v>
      </c>
      <c r="AU270" s="204" t="s">
        <v>78</v>
      </c>
      <c r="AY270" s="18" t="s">
        <v>153</v>
      </c>
      <c r="BE270" s="205">
        <f t="shared" si="64"/>
        <v>0</v>
      </c>
      <c r="BF270" s="205">
        <f t="shared" si="65"/>
        <v>0</v>
      </c>
      <c r="BG270" s="205">
        <f t="shared" si="66"/>
        <v>0</v>
      </c>
      <c r="BH270" s="205">
        <f t="shared" si="67"/>
        <v>0</v>
      </c>
      <c r="BI270" s="205">
        <f t="shared" si="68"/>
        <v>0</v>
      </c>
      <c r="BJ270" s="18" t="s">
        <v>76</v>
      </c>
      <c r="BK270" s="205">
        <f t="shared" si="69"/>
        <v>0</v>
      </c>
      <c r="BL270" s="18" t="s">
        <v>160</v>
      </c>
      <c r="BM270" s="204" t="s">
        <v>1686</v>
      </c>
    </row>
    <row r="271" spans="1:65" s="2" customFormat="1" ht="21.75" customHeight="1">
      <c r="A271" s="35"/>
      <c r="B271" s="36"/>
      <c r="C271" s="239" t="s">
        <v>1687</v>
      </c>
      <c r="D271" s="239" t="s">
        <v>296</v>
      </c>
      <c r="E271" s="240" t="s">
        <v>1576</v>
      </c>
      <c r="F271" s="241" t="s">
        <v>1577</v>
      </c>
      <c r="G271" s="242" t="s">
        <v>196</v>
      </c>
      <c r="H271" s="243">
        <v>1</v>
      </c>
      <c r="I271" s="244"/>
      <c r="J271" s="245">
        <f t="shared" si="60"/>
        <v>0</v>
      </c>
      <c r="K271" s="241" t="s">
        <v>159</v>
      </c>
      <c r="L271" s="246"/>
      <c r="M271" s="247" t="s">
        <v>19</v>
      </c>
      <c r="N271" s="248" t="s">
        <v>39</v>
      </c>
      <c r="O271" s="65"/>
      <c r="P271" s="202">
        <f t="shared" si="61"/>
        <v>0</v>
      </c>
      <c r="Q271" s="202">
        <v>2.1899999999999999E-2</v>
      </c>
      <c r="R271" s="202">
        <f t="shared" si="62"/>
        <v>2.1899999999999999E-2</v>
      </c>
      <c r="S271" s="202">
        <v>0</v>
      </c>
      <c r="T271" s="203">
        <f t="shared" si="63"/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4" t="s">
        <v>207</v>
      </c>
      <c r="AT271" s="204" t="s">
        <v>296</v>
      </c>
      <c r="AU271" s="204" t="s">
        <v>78</v>
      </c>
      <c r="AY271" s="18" t="s">
        <v>153</v>
      </c>
      <c r="BE271" s="205">
        <f t="shared" si="64"/>
        <v>0</v>
      </c>
      <c r="BF271" s="205">
        <f t="shared" si="65"/>
        <v>0</v>
      </c>
      <c r="BG271" s="205">
        <f t="shared" si="66"/>
        <v>0</v>
      </c>
      <c r="BH271" s="205">
        <f t="shared" si="67"/>
        <v>0</v>
      </c>
      <c r="BI271" s="205">
        <f t="shared" si="68"/>
        <v>0</v>
      </c>
      <c r="BJ271" s="18" t="s">
        <v>76</v>
      </c>
      <c r="BK271" s="205">
        <f t="shared" si="69"/>
        <v>0</v>
      </c>
      <c r="BL271" s="18" t="s">
        <v>160</v>
      </c>
      <c r="BM271" s="204" t="s">
        <v>1688</v>
      </c>
    </row>
    <row r="272" spans="1:65" s="2" customFormat="1" ht="21.75" customHeight="1">
      <c r="A272" s="35"/>
      <c r="B272" s="36"/>
      <c r="C272" s="193" t="s">
        <v>1689</v>
      </c>
      <c r="D272" s="193" t="s">
        <v>155</v>
      </c>
      <c r="E272" s="194" t="s">
        <v>1579</v>
      </c>
      <c r="F272" s="195" t="s">
        <v>1580</v>
      </c>
      <c r="G272" s="196" t="s">
        <v>196</v>
      </c>
      <c r="H272" s="197">
        <v>3</v>
      </c>
      <c r="I272" s="198"/>
      <c r="J272" s="199">
        <f t="shared" si="60"/>
        <v>0</v>
      </c>
      <c r="K272" s="195" t="s">
        <v>159</v>
      </c>
      <c r="L272" s="40"/>
      <c r="M272" s="200" t="s">
        <v>19</v>
      </c>
      <c r="N272" s="201" t="s">
        <v>39</v>
      </c>
      <c r="O272" s="65"/>
      <c r="P272" s="202">
        <f t="shared" si="61"/>
        <v>0</v>
      </c>
      <c r="Q272" s="202">
        <v>2.47E-3</v>
      </c>
      <c r="R272" s="202">
        <f t="shared" si="62"/>
        <v>7.4099999999999999E-3</v>
      </c>
      <c r="S272" s="202">
        <v>0</v>
      </c>
      <c r="T272" s="203">
        <f t="shared" si="63"/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4" t="s">
        <v>160</v>
      </c>
      <c r="AT272" s="204" t="s">
        <v>155</v>
      </c>
      <c r="AU272" s="204" t="s">
        <v>78</v>
      </c>
      <c r="AY272" s="18" t="s">
        <v>153</v>
      </c>
      <c r="BE272" s="205">
        <f t="shared" si="64"/>
        <v>0</v>
      </c>
      <c r="BF272" s="205">
        <f t="shared" si="65"/>
        <v>0</v>
      </c>
      <c r="BG272" s="205">
        <f t="shared" si="66"/>
        <v>0</v>
      </c>
      <c r="BH272" s="205">
        <f t="shared" si="67"/>
        <v>0</v>
      </c>
      <c r="BI272" s="205">
        <f t="shared" si="68"/>
        <v>0</v>
      </c>
      <c r="BJ272" s="18" t="s">
        <v>76</v>
      </c>
      <c r="BK272" s="205">
        <f t="shared" si="69"/>
        <v>0</v>
      </c>
      <c r="BL272" s="18" t="s">
        <v>160</v>
      </c>
      <c r="BM272" s="204" t="s">
        <v>1690</v>
      </c>
    </row>
    <row r="273" spans="1:65" s="2" customFormat="1" ht="21.75" customHeight="1">
      <c r="A273" s="35"/>
      <c r="B273" s="36"/>
      <c r="C273" s="193" t="s">
        <v>1691</v>
      </c>
      <c r="D273" s="193" t="s">
        <v>155</v>
      </c>
      <c r="E273" s="194" t="s">
        <v>1582</v>
      </c>
      <c r="F273" s="195" t="s">
        <v>1583</v>
      </c>
      <c r="G273" s="196" t="s">
        <v>196</v>
      </c>
      <c r="H273" s="197">
        <v>2</v>
      </c>
      <c r="I273" s="198"/>
      <c r="J273" s="199">
        <f t="shared" si="60"/>
        <v>0</v>
      </c>
      <c r="K273" s="195" t="s">
        <v>19</v>
      </c>
      <c r="L273" s="40"/>
      <c r="M273" s="200" t="s">
        <v>19</v>
      </c>
      <c r="N273" s="201" t="s">
        <v>39</v>
      </c>
      <c r="O273" s="65"/>
      <c r="P273" s="202">
        <f t="shared" si="61"/>
        <v>0</v>
      </c>
      <c r="Q273" s="202">
        <v>0</v>
      </c>
      <c r="R273" s="202">
        <f t="shared" si="62"/>
        <v>0</v>
      </c>
      <c r="S273" s="202">
        <v>0</v>
      </c>
      <c r="T273" s="203">
        <f t="shared" si="63"/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4" t="s">
        <v>160</v>
      </c>
      <c r="AT273" s="204" t="s">
        <v>155</v>
      </c>
      <c r="AU273" s="204" t="s">
        <v>78</v>
      </c>
      <c r="AY273" s="18" t="s">
        <v>153</v>
      </c>
      <c r="BE273" s="205">
        <f t="shared" si="64"/>
        <v>0</v>
      </c>
      <c r="BF273" s="205">
        <f t="shared" si="65"/>
        <v>0</v>
      </c>
      <c r="BG273" s="205">
        <f t="shared" si="66"/>
        <v>0</v>
      </c>
      <c r="BH273" s="205">
        <f t="shared" si="67"/>
        <v>0</v>
      </c>
      <c r="BI273" s="205">
        <f t="shared" si="68"/>
        <v>0</v>
      </c>
      <c r="BJ273" s="18" t="s">
        <v>76</v>
      </c>
      <c r="BK273" s="205">
        <f t="shared" si="69"/>
        <v>0</v>
      </c>
      <c r="BL273" s="18" t="s">
        <v>160</v>
      </c>
      <c r="BM273" s="204" t="s">
        <v>1692</v>
      </c>
    </row>
    <row r="274" spans="1:65" s="2" customFormat="1" ht="44.25" customHeight="1">
      <c r="A274" s="35"/>
      <c r="B274" s="36"/>
      <c r="C274" s="193" t="s">
        <v>1693</v>
      </c>
      <c r="D274" s="193" t="s">
        <v>155</v>
      </c>
      <c r="E274" s="194" t="s">
        <v>1585</v>
      </c>
      <c r="F274" s="195" t="s">
        <v>1586</v>
      </c>
      <c r="G274" s="196" t="s">
        <v>620</v>
      </c>
      <c r="H274" s="197">
        <v>1</v>
      </c>
      <c r="I274" s="198"/>
      <c r="J274" s="199">
        <f t="shared" si="60"/>
        <v>0</v>
      </c>
      <c r="K274" s="195" t="s">
        <v>19</v>
      </c>
      <c r="L274" s="40"/>
      <c r="M274" s="200" t="s">
        <v>19</v>
      </c>
      <c r="N274" s="201" t="s">
        <v>39</v>
      </c>
      <c r="O274" s="65"/>
      <c r="P274" s="202">
        <f t="shared" si="61"/>
        <v>0</v>
      </c>
      <c r="Q274" s="202">
        <v>0</v>
      </c>
      <c r="R274" s="202">
        <f t="shared" si="62"/>
        <v>0</v>
      </c>
      <c r="S274" s="202">
        <v>0</v>
      </c>
      <c r="T274" s="203">
        <f t="shared" si="63"/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4" t="s">
        <v>160</v>
      </c>
      <c r="AT274" s="204" t="s">
        <v>155</v>
      </c>
      <c r="AU274" s="204" t="s">
        <v>78</v>
      </c>
      <c r="AY274" s="18" t="s">
        <v>153</v>
      </c>
      <c r="BE274" s="205">
        <f t="shared" si="64"/>
        <v>0</v>
      </c>
      <c r="BF274" s="205">
        <f t="shared" si="65"/>
        <v>0</v>
      </c>
      <c r="BG274" s="205">
        <f t="shared" si="66"/>
        <v>0</v>
      </c>
      <c r="BH274" s="205">
        <f t="shared" si="67"/>
        <v>0</v>
      </c>
      <c r="BI274" s="205">
        <f t="shared" si="68"/>
        <v>0</v>
      </c>
      <c r="BJ274" s="18" t="s">
        <v>76</v>
      </c>
      <c r="BK274" s="205">
        <f t="shared" si="69"/>
        <v>0</v>
      </c>
      <c r="BL274" s="18" t="s">
        <v>160</v>
      </c>
      <c r="BM274" s="204" t="s">
        <v>1694</v>
      </c>
    </row>
    <row r="275" spans="1:65" s="2" customFormat="1" ht="21.75" customHeight="1">
      <c r="A275" s="35"/>
      <c r="B275" s="36"/>
      <c r="C275" s="193" t="s">
        <v>1695</v>
      </c>
      <c r="D275" s="193" t="s">
        <v>155</v>
      </c>
      <c r="E275" s="194" t="s">
        <v>1588</v>
      </c>
      <c r="F275" s="195" t="s">
        <v>1589</v>
      </c>
      <c r="G275" s="196" t="s">
        <v>196</v>
      </c>
      <c r="H275" s="197">
        <v>3</v>
      </c>
      <c r="I275" s="198"/>
      <c r="J275" s="199">
        <f t="shared" si="60"/>
        <v>0</v>
      </c>
      <c r="K275" s="195" t="s">
        <v>19</v>
      </c>
      <c r="L275" s="40"/>
      <c r="M275" s="200" t="s">
        <v>19</v>
      </c>
      <c r="N275" s="201" t="s">
        <v>39</v>
      </c>
      <c r="O275" s="65"/>
      <c r="P275" s="202">
        <f t="shared" si="61"/>
        <v>0</v>
      </c>
      <c r="Q275" s="202">
        <v>0</v>
      </c>
      <c r="R275" s="202">
        <f t="shared" si="62"/>
        <v>0</v>
      </c>
      <c r="S275" s="202">
        <v>0</v>
      </c>
      <c r="T275" s="203">
        <f t="shared" si="63"/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4" t="s">
        <v>160</v>
      </c>
      <c r="AT275" s="204" t="s">
        <v>155</v>
      </c>
      <c r="AU275" s="204" t="s">
        <v>78</v>
      </c>
      <c r="AY275" s="18" t="s">
        <v>153</v>
      </c>
      <c r="BE275" s="205">
        <f t="shared" si="64"/>
        <v>0</v>
      </c>
      <c r="BF275" s="205">
        <f t="shared" si="65"/>
        <v>0</v>
      </c>
      <c r="BG275" s="205">
        <f t="shared" si="66"/>
        <v>0</v>
      </c>
      <c r="BH275" s="205">
        <f t="shared" si="67"/>
        <v>0</v>
      </c>
      <c r="BI275" s="205">
        <f t="shared" si="68"/>
        <v>0</v>
      </c>
      <c r="BJ275" s="18" t="s">
        <v>76</v>
      </c>
      <c r="BK275" s="205">
        <f t="shared" si="69"/>
        <v>0</v>
      </c>
      <c r="BL275" s="18" t="s">
        <v>160</v>
      </c>
      <c r="BM275" s="204" t="s">
        <v>1696</v>
      </c>
    </row>
    <row r="276" spans="1:65" s="2" customFormat="1" ht="21.75" customHeight="1">
      <c r="A276" s="35"/>
      <c r="B276" s="36"/>
      <c r="C276" s="239" t="s">
        <v>1697</v>
      </c>
      <c r="D276" s="239" t="s">
        <v>296</v>
      </c>
      <c r="E276" s="240" t="s">
        <v>1591</v>
      </c>
      <c r="F276" s="241" t="s">
        <v>1592</v>
      </c>
      <c r="G276" s="242" t="s">
        <v>196</v>
      </c>
      <c r="H276" s="243">
        <v>3</v>
      </c>
      <c r="I276" s="244"/>
      <c r="J276" s="245">
        <f t="shared" si="60"/>
        <v>0</v>
      </c>
      <c r="K276" s="241" t="s">
        <v>159</v>
      </c>
      <c r="L276" s="246"/>
      <c r="M276" s="247" t="s">
        <v>19</v>
      </c>
      <c r="N276" s="248" t="s">
        <v>39</v>
      </c>
      <c r="O276" s="65"/>
      <c r="P276" s="202">
        <f t="shared" si="61"/>
        <v>0</v>
      </c>
      <c r="Q276" s="202">
        <v>1.9000000000000001E-4</v>
      </c>
      <c r="R276" s="202">
        <f t="shared" si="62"/>
        <v>5.6999999999999998E-4</v>
      </c>
      <c r="S276" s="202">
        <v>0</v>
      </c>
      <c r="T276" s="203">
        <f t="shared" si="63"/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4" t="s">
        <v>207</v>
      </c>
      <c r="AT276" s="204" t="s">
        <v>296</v>
      </c>
      <c r="AU276" s="204" t="s">
        <v>78</v>
      </c>
      <c r="AY276" s="18" t="s">
        <v>153</v>
      </c>
      <c r="BE276" s="205">
        <f t="shared" si="64"/>
        <v>0</v>
      </c>
      <c r="BF276" s="205">
        <f t="shared" si="65"/>
        <v>0</v>
      </c>
      <c r="BG276" s="205">
        <f t="shared" si="66"/>
        <v>0</v>
      </c>
      <c r="BH276" s="205">
        <f t="shared" si="67"/>
        <v>0</v>
      </c>
      <c r="BI276" s="205">
        <f t="shared" si="68"/>
        <v>0</v>
      </c>
      <c r="BJ276" s="18" t="s">
        <v>76</v>
      </c>
      <c r="BK276" s="205">
        <f t="shared" si="69"/>
        <v>0</v>
      </c>
      <c r="BL276" s="18" t="s">
        <v>160</v>
      </c>
      <c r="BM276" s="204" t="s">
        <v>1698</v>
      </c>
    </row>
    <row r="277" spans="1:65" s="2" customFormat="1" ht="16.5" customHeight="1">
      <c r="A277" s="35"/>
      <c r="B277" s="36"/>
      <c r="C277" s="193" t="s">
        <v>1699</v>
      </c>
      <c r="D277" s="193" t="s">
        <v>155</v>
      </c>
      <c r="E277" s="194" t="s">
        <v>1594</v>
      </c>
      <c r="F277" s="195" t="s">
        <v>1595</v>
      </c>
      <c r="G277" s="196" t="s">
        <v>196</v>
      </c>
      <c r="H277" s="197">
        <v>1</v>
      </c>
      <c r="I277" s="198"/>
      <c r="J277" s="199">
        <f t="shared" si="60"/>
        <v>0</v>
      </c>
      <c r="K277" s="195" t="s">
        <v>19</v>
      </c>
      <c r="L277" s="40"/>
      <c r="M277" s="200" t="s">
        <v>19</v>
      </c>
      <c r="N277" s="201" t="s">
        <v>39</v>
      </c>
      <c r="O277" s="65"/>
      <c r="P277" s="202">
        <f t="shared" si="61"/>
        <v>0</v>
      </c>
      <c r="Q277" s="202">
        <v>0</v>
      </c>
      <c r="R277" s="202">
        <f t="shared" si="62"/>
        <v>0</v>
      </c>
      <c r="S277" s="202">
        <v>0</v>
      </c>
      <c r="T277" s="203">
        <f t="shared" si="63"/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4" t="s">
        <v>160</v>
      </c>
      <c r="AT277" s="204" t="s">
        <v>155</v>
      </c>
      <c r="AU277" s="204" t="s">
        <v>78</v>
      </c>
      <c r="AY277" s="18" t="s">
        <v>153</v>
      </c>
      <c r="BE277" s="205">
        <f t="shared" si="64"/>
        <v>0</v>
      </c>
      <c r="BF277" s="205">
        <f t="shared" si="65"/>
        <v>0</v>
      </c>
      <c r="BG277" s="205">
        <f t="shared" si="66"/>
        <v>0</v>
      </c>
      <c r="BH277" s="205">
        <f t="shared" si="67"/>
        <v>0</v>
      </c>
      <c r="BI277" s="205">
        <f t="shared" si="68"/>
        <v>0</v>
      </c>
      <c r="BJ277" s="18" t="s">
        <v>76</v>
      </c>
      <c r="BK277" s="205">
        <f t="shared" si="69"/>
        <v>0</v>
      </c>
      <c r="BL277" s="18" t="s">
        <v>160</v>
      </c>
      <c r="BM277" s="204" t="s">
        <v>1700</v>
      </c>
    </row>
    <row r="278" spans="1:65" s="2" customFormat="1" ht="33" customHeight="1">
      <c r="A278" s="35"/>
      <c r="B278" s="36"/>
      <c r="C278" s="193" t="s">
        <v>1701</v>
      </c>
      <c r="D278" s="193" t="s">
        <v>155</v>
      </c>
      <c r="E278" s="194" t="s">
        <v>1597</v>
      </c>
      <c r="F278" s="195" t="s">
        <v>1598</v>
      </c>
      <c r="G278" s="196" t="s">
        <v>196</v>
      </c>
      <c r="H278" s="197">
        <v>1</v>
      </c>
      <c r="I278" s="198"/>
      <c r="J278" s="199">
        <f t="shared" si="60"/>
        <v>0</v>
      </c>
      <c r="K278" s="195" t="s">
        <v>19</v>
      </c>
      <c r="L278" s="40"/>
      <c r="M278" s="200" t="s">
        <v>19</v>
      </c>
      <c r="N278" s="201" t="s">
        <v>39</v>
      </c>
      <c r="O278" s="65"/>
      <c r="P278" s="202">
        <f t="shared" si="61"/>
        <v>0</v>
      </c>
      <c r="Q278" s="202">
        <v>0</v>
      </c>
      <c r="R278" s="202">
        <f t="shared" si="62"/>
        <v>0</v>
      </c>
      <c r="S278" s="202">
        <v>0</v>
      </c>
      <c r="T278" s="203">
        <f t="shared" si="63"/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4" t="s">
        <v>160</v>
      </c>
      <c r="AT278" s="204" t="s">
        <v>155</v>
      </c>
      <c r="AU278" s="204" t="s">
        <v>78</v>
      </c>
      <c r="AY278" s="18" t="s">
        <v>153</v>
      </c>
      <c r="BE278" s="205">
        <f t="shared" si="64"/>
        <v>0</v>
      </c>
      <c r="BF278" s="205">
        <f t="shared" si="65"/>
        <v>0</v>
      </c>
      <c r="BG278" s="205">
        <f t="shared" si="66"/>
        <v>0</v>
      </c>
      <c r="BH278" s="205">
        <f t="shared" si="67"/>
        <v>0</v>
      </c>
      <c r="BI278" s="205">
        <f t="shared" si="68"/>
        <v>0</v>
      </c>
      <c r="BJ278" s="18" t="s">
        <v>76</v>
      </c>
      <c r="BK278" s="205">
        <f t="shared" si="69"/>
        <v>0</v>
      </c>
      <c r="BL278" s="18" t="s">
        <v>160</v>
      </c>
      <c r="BM278" s="204" t="s">
        <v>1702</v>
      </c>
    </row>
    <row r="279" spans="1:65" s="2" customFormat="1" ht="21.75" customHeight="1">
      <c r="A279" s="35"/>
      <c r="B279" s="36"/>
      <c r="C279" s="193" t="s">
        <v>1703</v>
      </c>
      <c r="D279" s="193" t="s">
        <v>155</v>
      </c>
      <c r="E279" s="194" t="s">
        <v>1600</v>
      </c>
      <c r="F279" s="195" t="s">
        <v>1601</v>
      </c>
      <c r="G279" s="196" t="s">
        <v>196</v>
      </c>
      <c r="H279" s="197">
        <v>2</v>
      </c>
      <c r="I279" s="198"/>
      <c r="J279" s="199">
        <f t="shared" si="60"/>
        <v>0</v>
      </c>
      <c r="K279" s="195" t="s">
        <v>19</v>
      </c>
      <c r="L279" s="40"/>
      <c r="M279" s="200" t="s">
        <v>19</v>
      </c>
      <c r="N279" s="201" t="s">
        <v>39</v>
      </c>
      <c r="O279" s="65"/>
      <c r="P279" s="202">
        <f t="shared" si="61"/>
        <v>0</v>
      </c>
      <c r="Q279" s="202">
        <v>0</v>
      </c>
      <c r="R279" s="202">
        <f t="shared" si="62"/>
        <v>0</v>
      </c>
      <c r="S279" s="202">
        <v>0</v>
      </c>
      <c r="T279" s="203">
        <f t="shared" si="6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4" t="s">
        <v>160</v>
      </c>
      <c r="AT279" s="204" t="s">
        <v>155</v>
      </c>
      <c r="AU279" s="204" t="s">
        <v>78</v>
      </c>
      <c r="AY279" s="18" t="s">
        <v>153</v>
      </c>
      <c r="BE279" s="205">
        <f t="shared" si="64"/>
        <v>0</v>
      </c>
      <c r="BF279" s="205">
        <f t="shared" si="65"/>
        <v>0</v>
      </c>
      <c r="BG279" s="205">
        <f t="shared" si="66"/>
        <v>0</v>
      </c>
      <c r="BH279" s="205">
        <f t="shared" si="67"/>
        <v>0</v>
      </c>
      <c r="BI279" s="205">
        <f t="shared" si="68"/>
        <v>0</v>
      </c>
      <c r="BJ279" s="18" t="s">
        <v>76</v>
      </c>
      <c r="BK279" s="205">
        <f t="shared" si="69"/>
        <v>0</v>
      </c>
      <c r="BL279" s="18" t="s">
        <v>160</v>
      </c>
      <c r="BM279" s="204" t="s">
        <v>1704</v>
      </c>
    </row>
    <row r="280" spans="1:65" s="2" customFormat="1" ht="16.5" customHeight="1">
      <c r="A280" s="35"/>
      <c r="B280" s="36"/>
      <c r="C280" s="193" t="s">
        <v>1705</v>
      </c>
      <c r="D280" s="193" t="s">
        <v>155</v>
      </c>
      <c r="E280" s="194" t="s">
        <v>1706</v>
      </c>
      <c r="F280" s="195" t="s">
        <v>1707</v>
      </c>
      <c r="G280" s="196" t="s">
        <v>196</v>
      </c>
      <c r="H280" s="197">
        <v>1</v>
      </c>
      <c r="I280" s="198"/>
      <c r="J280" s="199">
        <f t="shared" si="60"/>
        <v>0</v>
      </c>
      <c r="K280" s="195" t="s">
        <v>19</v>
      </c>
      <c r="L280" s="40"/>
      <c r="M280" s="200" t="s">
        <v>19</v>
      </c>
      <c r="N280" s="201" t="s">
        <v>39</v>
      </c>
      <c r="O280" s="65"/>
      <c r="P280" s="202">
        <f t="shared" si="61"/>
        <v>0</v>
      </c>
      <c r="Q280" s="202">
        <v>0</v>
      </c>
      <c r="R280" s="202">
        <f t="shared" si="62"/>
        <v>0</v>
      </c>
      <c r="S280" s="202">
        <v>0</v>
      </c>
      <c r="T280" s="203">
        <f t="shared" si="6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4" t="s">
        <v>160</v>
      </c>
      <c r="AT280" s="204" t="s">
        <v>155</v>
      </c>
      <c r="AU280" s="204" t="s">
        <v>78</v>
      </c>
      <c r="AY280" s="18" t="s">
        <v>153</v>
      </c>
      <c r="BE280" s="205">
        <f t="shared" si="64"/>
        <v>0</v>
      </c>
      <c r="BF280" s="205">
        <f t="shared" si="65"/>
        <v>0</v>
      </c>
      <c r="BG280" s="205">
        <f t="shared" si="66"/>
        <v>0</v>
      </c>
      <c r="BH280" s="205">
        <f t="shared" si="67"/>
        <v>0</v>
      </c>
      <c r="BI280" s="205">
        <f t="shared" si="68"/>
        <v>0</v>
      </c>
      <c r="BJ280" s="18" t="s">
        <v>76</v>
      </c>
      <c r="BK280" s="205">
        <f t="shared" si="69"/>
        <v>0</v>
      </c>
      <c r="BL280" s="18" t="s">
        <v>160</v>
      </c>
      <c r="BM280" s="204" t="s">
        <v>1708</v>
      </c>
    </row>
    <row r="281" spans="1:65" s="2" customFormat="1" ht="21.75" customHeight="1">
      <c r="A281" s="35"/>
      <c r="B281" s="36"/>
      <c r="C281" s="193" t="s">
        <v>1709</v>
      </c>
      <c r="D281" s="193" t="s">
        <v>155</v>
      </c>
      <c r="E281" s="194" t="s">
        <v>1710</v>
      </c>
      <c r="F281" s="195" t="s">
        <v>1711</v>
      </c>
      <c r="G281" s="196" t="s">
        <v>196</v>
      </c>
      <c r="H281" s="197">
        <v>1</v>
      </c>
      <c r="I281" s="198"/>
      <c r="J281" s="199">
        <f t="shared" si="60"/>
        <v>0</v>
      </c>
      <c r="K281" s="195" t="s">
        <v>159</v>
      </c>
      <c r="L281" s="40"/>
      <c r="M281" s="200" t="s">
        <v>19</v>
      </c>
      <c r="N281" s="201" t="s">
        <v>39</v>
      </c>
      <c r="O281" s="65"/>
      <c r="P281" s="202">
        <f t="shared" si="61"/>
        <v>0</v>
      </c>
      <c r="Q281" s="202">
        <v>8.7000000000000001E-4</v>
      </c>
      <c r="R281" s="202">
        <f t="shared" si="62"/>
        <v>8.7000000000000001E-4</v>
      </c>
      <c r="S281" s="202">
        <v>0</v>
      </c>
      <c r="T281" s="203">
        <f t="shared" si="6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4" t="s">
        <v>160</v>
      </c>
      <c r="AT281" s="204" t="s">
        <v>155</v>
      </c>
      <c r="AU281" s="204" t="s">
        <v>78</v>
      </c>
      <c r="AY281" s="18" t="s">
        <v>153</v>
      </c>
      <c r="BE281" s="205">
        <f t="shared" si="64"/>
        <v>0</v>
      </c>
      <c r="BF281" s="205">
        <f t="shared" si="65"/>
        <v>0</v>
      </c>
      <c r="BG281" s="205">
        <f t="shared" si="66"/>
        <v>0</v>
      </c>
      <c r="BH281" s="205">
        <f t="shared" si="67"/>
        <v>0</v>
      </c>
      <c r="BI281" s="205">
        <f t="shared" si="68"/>
        <v>0</v>
      </c>
      <c r="BJ281" s="18" t="s">
        <v>76</v>
      </c>
      <c r="BK281" s="205">
        <f t="shared" si="69"/>
        <v>0</v>
      </c>
      <c r="BL281" s="18" t="s">
        <v>160</v>
      </c>
      <c r="BM281" s="204" t="s">
        <v>1712</v>
      </c>
    </row>
    <row r="282" spans="1:65" s="2" customFormat="1" ht="16.5" customHeight="1">
      <c r="A282" s="35"/>
      <c r="B282" s="36"/>
      <c r="C282" s="193" t="s">
        <v>1713</v>
      </c>
      <c r="D282" s="193" t="s">
        <v>155</v>
      </c>
      <c r="E282" s="194" t="s">
        <v>1714</v>
      </c>
      <c r="F282" s="195" t="s">
        <v>1715</v>
      </c>
      <c r="G282" s="196" t="s">
        <v>196</v>
      </c>
      <c r="H282" s="197">
        <v>1</v>
      </c>
      <c r="I282" s="198"/>
      <c r="J282" s="199">
        <f t="shared" si="60"/>
        <v>0</v>
      </c>
      <c r="K282" s="195" t="s">
        <v>19</v>
      </c>
      <c r="L282" s="40"/>
      <c r="M282" s="200" t="s">
        <v>19</v>
      </c>
      <c r="N282" s="201" t="s">
        <v>39</v>
      </c>
      <c r="O282" s="65"/>
      <c r="P282" s="202">
        <f t="shared" si="61"/>
        <v>0</v>
      </c>
      <c r="Q282" s="202">
        <v>0</v>
      </c>
      <c r="R282" s="202">
        <f t="shared" si="62"/>
        <v>0</v>
      </c>
      <c r="S282" s="202">
        <v>0</v>
      </c>
      <c r="T282" s="203">
        <f t="shared" si="6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4" t="s">
        <v>160</v>
      </c>
      <c r="AT282" s="204" t="s">
        <v>155</v>
      </c>
      <c r="AU282" s="204" t="s">
        <v>78</v>
      </c>
      <c r="AY282" s="18" t="s">
        <v>153</v>
      </c>
      <c r="BE282" s="205">
        <f t="shared" si="64"/>
        <v>0</v>
      </c>
      <c r="BF282" s="205">
        <f t="shared" si="65"/>
        <v>0</v>
      </c>
      <c r="BG282" s="205">
        <f t="shared" si="66"/>
        <v>0</v>
      </c>
      <c r="BH282" s="205">
        <f t="shared" si="67"/>
        <v>0</v>
      </c>
      <c r="BI282" s="205">
        <f t="shared" si="68"/>
        <v>0</v>
      </c>
      <c r="BJ282" s="18" t="s">
        <v>76</v>
      </c>
      <c r="BK282" s="205">
        <f t="shared" si="69"/>
        <v>0</v>
      </c>
      <c r="BL282" s="18" t="s">
        <v>160</v>
      </c>
      <c r="BM282" s="204" t="s">
        <v>1716</v>
      </c>
    </row>
    <row r="283" spans="1:65" s="2" customFormat="1" ht="21.75" customHeight="1">
      <c r="A283" s="35"/>
      <c r="B283" s="36"/>
      <c r="C283" s="193" t="s">
        <v>1717</v>
      </c>
      <c r="D283" s="193" t="s">
        <v>155</v>
      </c>
      <c r="E283" s="194" t="s">
        <v>1718</v>
      </c>
      <c r="F283" s="195" t="s">
        <v>1719</v>
      </c>
      <c r="G283" s="196" t="s">
        <v>196</v>
      </c>
      <c r="H283" s="197">
        <v>1</v>
      </c>
      <c r="I283" s="198"/>
      <c r="J283" s="199">
        <f t="shared" si="60"/>
        <v>0</v>
      </c>
      <c r="K283" s="195" t="s">
        <v>19</v>
      </c>
      <c r="L283" s="40"/>
      <c r="M283" s="200" t="s">
        <v>19</v>
      </c>
      <c r="N283" s="201" t="s">
        <v>39</v>
      </c>
      <c r="O283" s="65"/>
      <c r="P283" s="202">
        <f t="shared" si="61"/>
        <v>0</v>
      </c>
      <c r="Q283" s="202">
        <v>0</v>
      </c>
      <c r="R283" s="202">
        <f t="shared" si="62"/>
        <v>0</v>
      </c>
      <c r="S283" s="202">
        <v>0</v>
      </c>
      <c r="T283" s="203">
        <f t="shared" si="6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4" t="s">
        <v>160</v>
      </c>
      <c r="AT283" s="204" t="s">
        <v>155</v>
      </c>
      <c r="AU283" s="204" t="s">
        <v>78</v>
      </c>
      <c r="AY283" s="18" t="s">
        <v>153</v>
      </c>
      <c r="BE283" s="205">
        <f t="shared" si="64"/>
        <v>0</v>
      </c>
      <c r="BF283" s="205">
        <f t="shared" si="65"/>
        <v>0</v>
      </c>
      <c r="BG283" s="205">
        <f t="shared" si="66"/>
        <v>0</v>
      </c>
      <c r="BH283" s="205">
        <f t="shared" si="67"/>
        <v>0</v>
      </c>
      <c r="BI283" s="205">
        <f t="shared" si="68"/>
        <v>0</v>
      </c>
      <c r="BJ283" s="18" t="s">
        <v>76</v>
      </c>
      <c r="BK283" s="205">
        <f t="shared" si="69"/>
        <v>0</v>
      </c>
      <c r="BL283" s="18" t="s">
        <v>160</v>
      </c>
      <c r="BM283" s="204" t="s">
        <v>1720</v>
      </c>
    </row>
    <row r="284" spans="1:65" s="2" customFormat="1" ht="21.75" customHeight="1">
      <c r="A284" s="35"/>
      <c r="B284" s="36"/>
      <c r="C284" s="193" t="s">
        <v>1721</v>
      </c>
      <c r="D284" s="193" t="s">
        <v>155</v>
      </c>
      <c r="E284" s="194" t="s">
        <v>1722</v>
      </c>
      <c r="F284" s="195" t="s">
        <v>1723</v>
      </c>
      <c r="G284" s="196" t="s">
        <v>196</v>
      </c>
      <c r="H284" s="197">
        <v>1</v>
      </c>
      <c r="I284" s="198"/>
      <c r="J284" s="199">
        <f t="shared" si="60"/>
        <v>0</v>
      </c>
      <c r="K284" s="195" t="s">
        <v>159</v>
      </c>
      <c r="L284" s="40"/>
      <c r="M284" s="200" t="s">
        <v>19</v>
      </c>
      <c r="N284" s="201" t="s">
        <v>39</v>
      </c>
      <c r="O284" s="65"/>
      <c r="P284" s="202">
        <f t="shared" si="61"/>
        <v>0</v>
      </c>
      <c r="Q284" s="202">
        <v>1.6000000000000001E-4</v>
      </c>
      <c r="R284" s="202">
        <f t="shared" si="62"/>
        <v>1.6000000000000001E-4</v>
      </c>
      <c r="S284" s="202">
        <v>0</v>
      </c>
      <c r="T284" s="203">
        <f t="shared" si="6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4" t="s">
        <v>160</v>
      </c>
      <c r="AT284" s="204" t="s">
        <v>155</v>
      </c>
      <c r="AU284" s="204" t="s">
        <v>78</v>
      </c>
      <c r="AY284" s="18" t="s">
        <v>153</v>
      </c>
      <c r="BE284" s="205">
        <f t="shared" si="64"/>
        <v>0</v>
      </c>
      <c r="BF284" s="205">
        <f t="shared" si="65"/>
        <v>0</v>
      </c>
      <c r="BG284" s="205">
        <f t="shared" si="66"/>
        <v>0</v>
      </c>
      <c r="BH284" s="205">
        <f t="shared" si="67"/>
        <v>0</v>
      </c>
      <c r="BI284" s="205">
        <f t="shared" si="68"/>
        <v>0</v>
      </c>
      <c r="BJ284" s="18" t="s">
        <v>76</v>
      </c>
      <c r="BK284" s="205">
        <f t="shared" si="69"/>
        <v>0</v>
      </c>
      <c r="BL284" s="18" t="s">
        <v>160</v>
      </c>
      <c r="BM284" s="204" t="s">
        <v>1724</v>
      </c>
    </row>
    <row r="285" spans="1:65" s="2" customFormat="1" ht="16.5" customHeight="1">
      <c r="A285" s="35"/>
      <c r="B285" s="36"/>
      <c r="C285" s="193" t="s">
        <v>1725</v>
      </c>
      <c r="D285" s="193" t="s">
        <v>155</v>
      </c>
      <c r="E285" s="194" t="s">
        <v>1726</v>
      </c>
      <c r="F285" s="195" t="s">
        <v>1727</v>
      </c>
      <c r="G285" s="196" t="s">
        <v>196</v>
      </c>
      <c r="H285" s="197">
        <v>1</v>
      </c>
      <c r="I285" s="198"/>
      <c r="J285" s="199">
        <f t="shared" si="60"/>
        <v>0</v>
      </c>
      <c r="K285" s="195" t="s">
        <v>19</v>
      </c>
      <c r="L285" s="40"/>
      <c r="M285" s="200" t="s">
        <v>19</v>
      </c>
      <c r="N285" s="201" t="s">
        <v>39</v>
      </c>
      <c r="O285" s="65"/>
      <c r="P285" s="202">
        <f t="shared" si="61"/>
        <v>0</v>
      </c>
      <c r="Q285" s="202">
        <v>0</v>
      </c>
      <c r="R285" s="202">
        <f t="shared" si="62"/>
        <v>0</v>
      </c>
      <c r="S285" s="202">
        <v>0</v>
      </c>
      <c r="T285" s="203">
        <f t="shared" si="6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4" t="s">
        <v>160</v>
      </c>
      <c r="AT285" s="204" t="s">
        <v>155</v>
      </c>
      <c r="AU285" s="204" t="s">
        <v>78</v>
      </c>
      <c r="AY285" s="18" t="s">
        <v>153</v>
      </c>
      <c r="BE285" s="205">
        <f t="shared" si="64"/>
        <v>0</v>
      </c>
      <c r="BF285" s="205">
        <f t="shared" si="65"/>
        <v>0</v>
      </c>
      <c r="BG285" s="205">
        <f t="shared" si="66"/>
        <v>0</v>
      </c>
      <c r="BH285" s="205">
        <f t="shared" si="67"/>
        <v>0</v>
      </c>
      <c r="BI285" s="205">
        <f t="shared" si="68"/>
        <v>0</v>
      </c>
      <c r="BJ285" s="18" t="s">
        <v>76</v>
      </c>
      <c r="BK285" s="205">
        <f t="shared" si="69"/>
        <v>0</v>
      </c>
      <c r="BL285" s="18" t="s">
        <v>160</v>
      </c>
      <c r="BM285" s="204" t="s">
        <v>1728</v>
      </c>
    </row>
    <row r="286" spans="1:65" s="2" customFormat="1" ht="21.75" customHeight="1">
      <c r="A286" s="35"/>
      <c r="B286" s="36"/>
      <c r="C286" s="239" t="s">
        <v>1729</v>
      </c>
      <c r="D286" s="239" t="s">
        <v>296</v>
      </c>
      <c r="E286" s="240" t="s">
        <v>1615</v>
      </c>
      <c r="F286" s="241" t="s">
        <v>1616</v>
      </c>
      <c r="G286" s="242" t="s">
        <v>196</v>
      </c>
      <c r="H286" s="243">
        <v>3</v>
      </c>
      <c r="I286" s="244"/>
      <c r="J286" s="245">
        <f t="shared" si="60"/>
        <v>0</v>
      </c>
      <c r="K286" s="241" t="s">
        <v>159</v>
      </c>
      <c r="L286" s="246"/>
      <c r="M286" s="247" t="s">
        <v>19</v>
      </c>
      <c r="N286" s="248" t="s">
        <v>39</v>
      </c>
      <c r="O286" s="65"/>
      <c r="P286" s="202">
        <f t="shared" si="61"/>
        <v>0</v>
      </c>
      <c r="Q286" s="202">
        <v>3.8000000000000002E-4</v>
      </c>
      <c r="R286" s="202">
        <f t="shared" si="62"/>
        <v>1.14E-3</v>
      </c>
      <c r="S286" s="202">
        <v>0</v>
      </c>
      <c r="T286" s="203">
        <f t="shared" si="6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4" t="s">
        <v>207</v>
      </c>
      <c r="AT286" s="204" t="s">
        <v>296</v>
      </c>
      <c r="AU286" s="204" t="s">
        <v>78</v>
      </c>
      <c r="AY286" s="18" t="s">
        <v>153</v>
      </c>
      <c r="BE286" s="205">
        <f t="shared" si="64"/>
        <v>0</v>
      </c>
      <c r="BF286" s="205">
        <f t="shared" si="65"/>
        <v>0</v>
      </c>
      <c r="BG286" s="205">
        <f t="shared" si="66"/>
        <v>0</v>
      </c>
      <c r="BH286" s="205">
        <f t="shared" si="67"/>
        <v>0</v>
      </c>
      <c r="BI286" s="205">
        <f t="shared" si="68"/>
        <v>0</v>
      </c>
      <c r="BJ286" s="18" t="s">
        <v>76</v>
      </c>
      <c r="BK286" s="205">
        <f t="shared" si="69"/>
        <v>0</v>
      </c>
      <c r="BL286" s="18" t="s">
        <v>160</v>
      </c>
      <c r="BM286" s="204" t="s">
        <v>1730</v>
      </c>
    </row>
    <row r="287" spans="1:65" s="2" customFormat="1" ht="21.75" customHeight="1">
      <c r="A287" s="35"/>
      <c r="B287" s="36"/>
      <c r="C287" s="193" t="s">
        <v>1731</v>
      </c>
      <c r="D287" s="193" t="s">
        <v>155</v>
      </c>
      <c r="E287" s="194" t="s">
        <v>1618</v>
      </c>
      <c r="F287" s="195" t="s">
        <v>1619</v>
      </c>
      <c r="G287" s="196" t="s">
        <v>196</v>
      </c>
      <c r="H287" s="197">
        <v>3</v>
      </c>
      <c r="I287" s="198"/>
      <c r="J287" s="199">
        <f t="shared" si="60"/>
        <v>0</v>
      </c>
      <c r="K287" s="195" t="s">
        <v>159</v>
      </c>
      <c r="L287" s="40"/>
      <c r="M287" s="200" t="s">
        <v>19</v>
      </c>
      <c r="N287" s="201" t="s">
        <v>39</v>
      </c>
      <c r="O287" s="65"/>
      <c r="P287" s="202">
        <f t="shared" si="61"/>
        <v>0</v>
      </c>
      <c r="Q287" s="202">
        <v>6.0000000000000002E-5</v>
      </c>
      <c r="R287" s="202">
        <f t="shared" si="62"/>
        <v>1.8000000000000001E-4</v>
      </c>
      <c r="S287" s="202">
        <v>0</v>
      </c>
      <c r="T287" s="203">
        <f t="shared" si="6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4" t="s">
        <v>160</v>
      </c>
      <c r="AT287" s="204" t="s">
        <v>155</v>
      </c>
      <c r="AU287" s="204" t="s">
        <v>78</v>
      </c>
      <c r="AY287" s="18" t="s">
        <v>153</v>
      </c>
      <c r="BE287" s="205">
        <f t="shared" si="64"/>
        <v>0</v>
      </c>
      <c r="BF287" s="205">
        <f t="shared" si="65"/>
        <v>0</v>
      </c>
      <c r="BG287" s="205">
        <f t="shared" si="66"/>
        <v>0</v>
      </c>
      <c r="BH287" s="205">
        <f t="shared" si="67"/>
        <v>0</v>
      </c>
      <c r="BI287" s="205">
        <f t="shared" si="68"/>
        <v>0</v>
      </c>
      <c r="BJ287" s="18" t="s">
        <v>76</v>
      </c>
      <c r="BK287" s="205">
        <f t="shared" si="69"/>
        <v>0</v>
      </c>
      <c r="BL287" s="18" t="s">
        <v>160</v>
      </c>
      <c r="BM287" s="204" t="s">
        <v>1732</v>
      </c>
    </row>
    <row r="288" spans="1:65" s="2" customFormat="1" ht="21.75" customHeight="1">
      <c r="A288" s="35"/>
      <c r="B288" s="36"/>
      <c r="C288" s="193" t="s">
        <v>1733</v>
      </c>
      <c r="D288" s="193" t="s">
        <v>155</v>
      </c>
      <c r="E288" s="194" t="s">
        <v>1621</v>
      </c>
      <c r="F288" s="195" t="s">
        <v>1622</v>
      </c>
      <c r="G288" s="196" t="s">
        <v>196</v>
      </c>
      <c r="H288" s="197">
        <v>3</v>
      </c>
      <c r="I288" s="198"/>
      <c r="J288" s="199">
        <f t="shared" si="60"/>
        <v>0</v>
      </c>
      <c r="K288" s="195" t="s">
        <v>159</v>
      </c>
      <c r="L288" s="40"/>
      <c r="M288" s="200" t="s">
        <v>19</v>
      </c>
      <c r="N288" s="201" t="s">
        <v>39</v>
      </c>
      <c r="O288" s="65"/>
      <c r="P288" s="202">
        <f t="shared" si="61"/>
        <v>0</v>
      </c>
      <c r="Q288" s="202">
        <v>1.3999999999999999E-4</v>
      </c>
      <c r="R288" s="202">
        <f t="shared" si="62"/>
        <v>4.1999999999999996E-4</v>
      </c>
      <c r="S288" s="202">
        <v>0</v>
      </c>
      <c r="T288" s="203">
        <f t="shared" si="6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4" t="s">
        <v>160</v>
      </c>
      <c r="AT288" s="204" t="s">
        <v>155</v>
      </c>
      <c r="AU288" s="204" t="s">
        <v>78</v>
      </c>
      <c r="AY288" s="18" t="s">
        <v>153</v>
      </c>
      <c r="BE288" s="205">
        <f t="shared" si="64"/>
        <v>0</v>
      </c>
      <c r="BF288" s="205">
        <f t="shared" si="65"/>
        <v>0</v>
      </c>
      <c r="BG288" s="205">
        <f t="shared" si="66"/>
        <v>0</v>
      </c>
      <c r="BH288" s="205">
        <f t="shared" si="67"/>
        <v>0</v>
      </c>
      <c r="BI288" s="205">
        <f t="shared" si="68"/>
        <v>0</v>
      </c>
      <c r="BJ288" s="18" t="s">
        <v>76</v>
      </c>
      <c r="BK288" s="205">
        <f t="shared" si="69"/>
        <v>0</v>
      </c>
      <c r="BL288" s="18" t="s">
        <v>160</v>
      </c>
      <c r="BM288" s="204" t="s">
        <v>1734</v>
      </c>
    </row>
    <row r="289" spans="1:65" s="2" customFormat="1" ht="16.5" customHeight="1">
      <c r="A289" s="35"/>
      <c r="B289" s="36"/>
      <c r="C289" s="193" t="s">
        <v>1735</v>
      </c>
      <c r="D289" s="193" t="s">
        <v>155</v>
      </c>
      <c r="E289" s="194" t="s">
        <v>1624</v>
      </c>
      <c r="F289" s="195" t="s">
        <v>1625</v>
      </c>
      <c r="G289" s="196" t="s">
        <v>196</v>
      </c>
      <c r="H289" s="197">
        <v>2</v>
      </c>
      <c r="I289" s="198"/>
      <c r="J289" s="199">
        <f t="shared" si="60"/>
        <v>0</v>
      </c>
      <c r="K289" s="195" t="s">
        <v>19</v>
      </c>
      <c r="L289" s="40"/>
      <c r="M289" s="200" t="s">
        <v>19</v>
      </c>
      <c r="N289" s="201" t="s">
        <v>39</v>
      </c>
      <c r="O289" s="65"/>
      <c r="P289" s="202">
        <f t="shared" si="61"/>
        <v>0</v>
      </c>
      <c r="Q289" s="202">
        <v>0</v>
      </c>
      <c r="R289" s="202">
        <f t="shared" si="62"/>
        <v>0</v>
      </c>
      <c r="S289" s="202">
        <v>0</v>
      </c>
      <c r="T289" s="203">
        <f t="shared" si="6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4" t="s">
        <v>160</v>
      </c>
      <c r="AT289" s="204" t="s">
        <v>155</v>
      </c>
      <c r="AU289" s="204" t="s">
        <v>78</v>
      </c>
      <c r="AY289" s="18" t="s">
        <v>153</v>
      </c>
      <c r="BE289" s="205">
        <f t="shared" si="64"/>
        <v>0</v>
      </c>
      <c r="BF289" s="205">
        <f t="shared" si="65"/>
        <v>0</v>
      </c>
      <c r="BG289" s="205">
        <f t="shared" si="66"/>
        <v>0</v>
      </c>
      <c r="BH289" s="205">
        <f t="shared" si="67"/>
        <v>0</v>
      </c>
      <c r="BI289" s="205">
        <f t="shared" si="68"/>
        <v>0</v>
      </c>
      <c r="BJ289" s="18" t="s">
        <v>76</v>
      </c>
      <c r="BK289" s="205">
        <f t="shared" si="69"/>
        <v>0</v>
      </c>
      <c r="BL289" s="18" t="s">
        <v>160</v>
      </c>
      <c r="BM289" s="204" t="s">
        <v>1736</v>
      </c>
    </row>
    <row r="290" spans="1:65" s="2" customFormat="1" ht="21.75" customHeight="1">
      <c r="A290" s="35"/>
      <c r="B290" s="36"/>
      <c r="C290" s="193" t="s">
        <v>1737</v>
      </c>
      <c r="D290" s="193" t="s">
        <v>155</v>
      </c>
      <c r="E290" s="194" t="s">
        <v>1627</v>
      </c>
      <c r="F290" s="195" t="s">
        <v>1628</v>
      </c>
      <c r="G290" s="196" t="s">
        <v>196</v>
      </c>
      <c r="H290" s="197">
        <v>3</v>
      </c>
      <c r="I290" s="198"/>
      <c r="J290" s="199">
        <f t="shared" si="60"/>
        <v>0</v>
      </c>
      <c r="K290" s="195" t="s">
        <v>159</v>
      </c>
      <c r="L290" s="40"/>
      <c r="M290" s="200" t="s">
        <v>19</v>
      </c>
      <c r="N290" s="201" t="s">
        <v>39</v>
      </c>
      <c r="O290" s="65"/>
      <c r="P290" s="202">
        <f t="shared" si="61"/>
        <v>0</v>
      </c>
      <c r="Q290" s="202">
        <v>4.0000000000000003E-5</v>
      </c>
      <c r="R290" s="202">
        <f t="shared" si="62"/>
        <v>1.2000000000000002E-4</v>
      </c>
      <c r="S290" s="202">
        <v>0</v>
      </c>
      <c r="T290" s="203">
        <f t="shared" si="6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4" t="s">
        <v>160</v>
      </c>
      <c r="AT290" s="204" t="s">
        <v>155</v>
      </c>
      <c r="AU290" s="204" t="s">
        <v>78</v>
      </c>
      <c r="AY290" s="18" t="s">
        <v>153</v>
      </c>
      <c r="BE290" s="205">
        <f t="shared" si="64"/>
        <v>0</v>
      </c>
      <c r="BF290" s="205">
        <f t="shared" si="65"/>
        <v>0</v>
      </c>
      <c r="BG290" s="205">
        <f t="shared" si="66"/>
        <v>0</v>
      </c>
      <c r="BH290" s="205">
        <f t="shared" si="67"/>
        <v>0</v>
      </c>
      <c r="BI290" s="205">
        <f t="shared" si="68"/>
        <v>0</v>
      </c>
      <c r="BJ290" s="18" t="s">
        <v>76</v>
      </c>
      <c r="BK290" s="205">
        <f t="shared" si="69"/>
        <v>0</v>
      </c>
      <c r="BL290" s="18" t="s">
        <v>160</v>
      </c>
      <c r="BM290" s="204" t="s">
        <v>1738</v>
      </c>
    </row>
    <row r="291" spans="1:65" s="2" customFormat="1" ht="21.75" customHeight="1">
      <c r="A291" s="35"/>
      <c r="B291" s="36"/>
      <c r="C291" s="239" t="s">
        <v>1739</v>
      </c>
      <c r="D291" s="239" t="s">
        <v>296</v>
      </c>
      <c r="E291" s="240" t="s">
        <v>1630</v>
      </c>
      <c r="F291" s="241" t="s">
        <v>1631</v>
      </c>
      <c r="G291" s="242" t="s">
        <v>196</v>
      </c>
      <c r="H291" s="243">
        <v>2</v>
      </c>
      <c r="I291" s="244"/>
      <c r="J291" s="245">
        <f t="shared" si="60"/>
        <v>0</v>
      </c>
      <c r="K291" s="241" t="s">
        <v>19</v>
      </c>
      <c r="L291" s="246"/>
      <c r="M291" s="247" t="s">
        <v>19</v>
      </c>
      <c r="N291" s="248" t="s">
        <v>39</v>
      </c>
      <c r="O291" s="65"/>
      <c r="P291" s="202">
        <f t="shared" si="61"/>
        <v>0</v>
      </c>
      <c r="Q291" s="202">
        <v>0</v>
      </c>
      <c r="R291" s="202">
        <f t="shared" si="62"/>
        <v>0</v>
      </c>
      <c r="S291" s="202">
        <v>0</v>
      </c>
      <c r="T291" s="203">
        <f t="shared" si="6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4" t="s">
        <v>207</v>
      </c>
      <c r="AT291" s="204" t="s">
        <v>296</v>
      </c>
      <c r="AU291" s="204" t="s">
        <v>78</v>
      </c>
      <c r="AY291" s="18" t="s">
        <v>153</v>
      </c>
      <c r="BE291" s="205">
        <f t="shared" si="64"/>
        <v>0</v>
      </c>
      <c r="BF291" s="205">
        <f t="shared" si="65"/>
        <v>0</v>
      </c>
      <c r="BG291" s="205">
        <f t="shared" si="66"/>
        <v>0</v>
      </c>
      <c r="BH291" s="205">
        <f t="shared" si="67"/>
        <v>0</v>
      </c>
      <c r="BI291" s="205">
        <f t="shared" si="68"/>
        <v>0</v>
      </c>
      <c r="BJ291" s="18" t="s">
        <v>76</v>
      </c>
      <c r="BK291" s="205">
        <f t="shared" si="69"/>
        <v>0</v>
      </c>
      <c r="BL291" s="18" t="s">
        <v>160</v>
      </c>
      <c r="BM291" s="204" t="s">
        <v>1740</v>
      </c>
    </row>
    <row r="292" spans="1:65" s="2" customFormat="1" ht="21.75" customHeight="1">
      <c r="A292" s="35"/>
      <c r="B292" s="36"/>
      <c r="C292" s="193" t="s">
        <v>1741</v>
      </c>
      <c r="D292" s="193" t="s">
        <v>155</v>
      </c>
      <c r="E292" s="194" t="s">
        <v>1633</v>
      </c>
      <c r="F292" s="195" t="s">
        <v>1634</v>
      </c>
      <c r="G292" s="196" t="s">
        <v>196</v>
      </c>
      <c r="H292" s="197">
        <v>1</v>
      </c>
      <c r="I292" s="198"/>
      <c r="J292" s="199">
        <f t="shared" si="60"/>
        <v>0</v>
      </c>
      <c r="K292" s="195" t="s">
        <v>19</v>
      </c>
      <c r="L292" s="40"/>
      <c r="M292" s="200" t="s">
        <v>19</v>
      </c>
      <c r="N292" s="201" t="s">
        <v>39</v>
      </c>
      <c r="O292" s="65"/>
      <c r="P292" s="202">
        <f t="shared" si="61"/>
        <v>0</v>
      </c>
      <c r="Q292" s="202">
        <v>0</v>
      </c>
      <c r="R292" s="202">
        <f t="shared" si="62"/>
        <v>0</v>
      </c>
      <c r="S292" s="202">
        <v>0</v>
      </c>
      <c r="T292" s="203">
        <f t="shared" si="6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4" t="s">
        <v>160</v>
      </c>
      <c r="AT292" s="204" t="s">
        <v>155</v>
      </c>
      <c r="AU292" s="204" t="s">
        <v>78</v>
      </c>
      <c r="AY292" s="18" t="s">
        <v>153</v>
      </c>
      <c r="BE292" s="205">
        <f t="shared" si="64"/>
        <v>0</v>
      </c>
      <c r="BF292" s="205">
        <f t="shared" si="65"/>
        <v>0</v>
      </c>
      <c r="BG292" s="205">
        <f t="shared" si="66"/>
        <v>0</v>
      </c>
      <c r="BH292" s="205">
        <f t="shared" si="67"/>
        <v>0</v>
      </c>
      <c r="BI292" s="205">
        <f t="shared" si="68"/>
        <v>0</v>
      </c>
      <c r="BJ292" s="18" t="s">
        <v>76</v>
      </c>
      <c r="BK292" s="205">
        <f t="shared" si="69"/>
        <v>0</v>
      </c>
      <c r="BL292" s="18" t="s">
        <v>160</v>
      </c>
      <c r="BM292" s="204" t="s">
        <v>1742</v>
      </c>
    </row>
    <row r="293" spans="1:65" s="2" customFormat="1" ht="16.5" customHeight="1">
      <c r="A293" s="35"/>
      <c r="B293" s="36"/>
      <c r="C293" s="193" t="s">
        <v>1743</v>
      </c>
      <c r="D293" s="193" t="s">
        <v>155</v>
      </c>
      <c r="E293" s="194" t="s">
        <v>1636</v>
      </c>
      <c r="F293" s="195" t="s">
        <v>1637</v>
      </c>
      <c r="G293" s="196" t="s">
        <v>196</v>
      </c>
      <c r="H293" s="197">
        <v>3</v>
      </c>
      <c r="I293" s="198"/>
      <c r="J293" s="199">
        <f t="shared" si="60"/>
        <v>0</v>
      </c>
      <c r="K293" s="195" t="s">
        <v>19</v>
      </c>
      <c r="L293" s="40"/>
      <c r="M293" s="200" t="s">
        <v>19</v>
      </c>
      <c r="N293" s="201" t="s">
        <v>39</v>
      </c>
      <c r="O293" s="65"/>
      <c r="P293" s="202">
        <f t="shared" si="61"/>
        <v>0</v>
      </c>
      <c r="Q293" s="202">
        <v>0</v>
      </c>
      <c r="R293" s="202">
        <f t="shared" si="62"/>
        <v>0</v>
      </c>
      <c r="S293" s="202">
        <v>0</v>
      </c>
      <c r="T293" s="203">
        <f t="shared" si="6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4" t="s">
        <v>160</v>
      </c>
      <c r="AT293" s="204" t="s">
        <v>155</v>
      </c>
      <c r="AU293" s="204" t="s">
        <v>78</v>
      </c>
      <c r="AY293" s="18" t="s">
        <v>153</v>
      </c>
      <c r="BE293" s="205">
        <f t="shared" si="64"/>
        <v>0</v>
      </c>
      <c r="BF293" s="205">
        <f t="shared" si="65"/>
        <v>0</v>
      </c>
      <c r="BG293" s="205">
        <f t="shared" si="66"/>
        <v>0</v>
      </c>
      <c r="BH293" s="205">
        <f t="shared" si="67"/>
        <v>0</v>
      </c>
      <c r="BI293" s="205">
        <f t="shared" si="68"/>
        <v>0</v>
      </c>
      <c r="BJ293" s="18" t="s">
        <v>76</v>
      </c>
      <c r="BK293" s="205">
        <f t="shared" si="69"/>
        <v>0</v>
      </c>
      <c r="BL293" s="18" t="s">
        <v>160</v>
      </c>
      <c r="BM293" s="204" t="s">
        <v>1744</v>
      </c>
    </row>
    <row r="294" spans="1:65" s="2" customFormat="1" ht="16.5" customHeight="1">
      <c r="A294" s="35"/>
      <c r="B294" s="36"/>
      <c r="C294" s="193" t="s">
        <v>1745</v>
      </c>
      <c r="D294" s="193" t="s">
        <v>155</v>
      </c>
      <c r="E294" s="194" t="s">
        <v>1639</v>
      </c>
      <c r="F294" s="195" t="s">
        <v>1640</v>
      </c>
      <c r="G294" s="196" t="s">
        <v>196</v>
      </c>
      <c r="H294" s="197">
        <v>1</v>
      </c>
      <c r="I294" s="198"/>
      <c r="J294" s="199">
        <f t="shared" si="60"/>
        <v>0</v>
      </c>
      <c r="K294" s="195" t="s">
        <v>19</v>
      </c>
      <c r="L294" s="40"/>
      <c r="M294" s="200" t="s">
        <v>19</v>
      </c>
      <c r="N294" s="201" t="s">
        <v>39</v>
      </c>
      <c r="O294" s="65"/>
      <c r="P294" s="202">
        <f t="shared" si="61"/>
        <v>0</v>
      </c>
      <c r="Q294" s="202">
        <v>0</v>
      </c>
      <c r="R294" s="202">
        <f t="shared" si="62"/>
        <v>0</v>
      </c>
      <c r="S294" s="202">
        <v>0</v>
      </c>
      <c r="T294" s="203">
        <f t="shared" si="63"/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4" t="s">
        <v>160</v>
      </c>
      <c r="AT294" s="204" t="s">
        <v>155</v>
      </c>
      <c r="AU294" s="204" t="s">
        <v>78</v>
      </c>
      <c r="AY294" s="18" t="s">
        <v>153</v>
      </c>
      <c r="BE294" s="205">
        <f t="shared" si="64"/>
        <v>0</v>
      </c>
      <c r="BF294" s="205">
        <f t="shared" si="65"/>
        <v>0</v>
      </c>
      <c r="BG294" s="205">
        <f t="shared" si="66"/>
        <v>0</v>
      </c>
      <c r="BH294" s="205">
        <f t="shared" si="67"/>
        <v>0</v>
      </c>
      <c r="BI294" s="205">
        <f t="shared" si="68"/>
        <v>0</v>
      </c>
      <c r="BJ294" s="18" t="s">
        <v>76</v>
      </c>
      <c r="BK294" s="205">
        <f t="shared" si="69"/>
        <v>0</v>
      </c>
      <c r="BL294" s="18" t="s">
        <v>160</v>
      </c>
      <c r="BM294" s="204" t="s">
        <v>1746</v>
      </c>
    </row>
    <row r="295" spans="1:65" s="2" customFormat="1" ht="21.75" customHeight="1">
      <c r="A295" s="35"/>
      <c r="B295" s="36"/>
      <c r="C295" s="193" t="s">
        <v>1747</v>
      </c>
      <c r="D295" s="193" t="s">
        <v>155</v>
      </c>
      <c r="E295" s="194" t="s">
        <v>1642</v>
      </c>
      <c r="F295" s="195" t="s">
        <v>1643</v>
      </c>
      <c r="G295" s="196" t="s">
        <v>196</v>
      </c>
      <c r="H295" s="197">
        <v>2</v>
      </c>
      <c r="I295" s="198"/>
      <c r="J295" s="199">
        <f t="shared" si="60"/>
        <v>0</v>
      </c>
      <c r="K295" s="195" t="s">
        <v>19</v>
      </c>
      <c r="L295" s="40"/>
      <c r="M295" s="200" t="s">
        <v>19</v>
      </c>
      <c r="N295" s="201" t="s">
        <v>39</v>
      </c>
      <c r="O295" s="65"/>
      <c r="P295" s="202">
        <f t="shared" si="61"/>
        <v>0</v>
      </c>
      <c r="Q295" s="202">
        <v>0</v>
      </c>
      <c r="R295" s="202">
        <f t="shared" si="62"/>
        <v>0</v>
      </c>
      <c r="S295" s="202">
        <v>0</v>
      </c>
      <c r="T295" s="203">
        <f t="shared" si="63"/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4" t="s">
        <v>160</v>
      </c>
      <c r="AT295" s="204" t="s">
        <v>155</v>
      </c>
      <c r="AU295" s="204" t="s">
        <v>78</v>
      </c>
      <c r="AY295" s="18" t="s">
        <v>153</v>
      </c>
      <c r="BE295" s="205">
        <f t="shared" si="64"/>
        <v>0</v>
      </c>
      <c r="BF295" s="205">
        <f t="shared" si="65"/>
        <v>0</v>
      </c>
      <c r="BG295" s="205">
        <f t="shared" si="66"/>
        <v>0</v>
      </c>
      <c r="BH295" s="205">
        <f t="shared" si="67"/>
        <v>0</v>
      </c>
      <c r="BI295" s="205">
        <f t="shared" si="68"/>
        <v>0</v>
      </c>
      <c r="BJ295" s="18" t="s">
        <v>76</v>
      </c>
      <c r="BK295" s="205">
        <f t="shared" si="69"/>
        <v>0</v>
      </c>
      <c r="BL295" s="18" t="s">
        <v>160</v>
      </c>
      <c r="BM295" s="204" t="s">
        <v>1748</v>
      </c>
    </row>
    <row r="296" spans="1:65" s="2" customFormat="1" ht="21.75" customHeight="1">
      <c r="A296" s="35"/>
      <c r="B296" s="36"/>
      <c r="C296" s="193" t="s">
        <v>1749</v>
      </c>
      <c r="D296" s="193" t="s">
        <v>155</v>
      </c>
      <c r="E296" s="194" t="s">
        <v>1645</v>
      </c>
      <c r="F296" s="195" t="s">
        <v>1646</v>
      </c>
      <c r="G296" s="196" t="s">
        <v>196</v>
      </c>
      <c r="H296" s="197">
        <v>1</v>
      </c>
      <c r="I296" s="198"/>
      <c r="J296" s="199">
        <f t="shared" si="60"/>
        <v>0</v>
      </c>
      <c r="K296" s="195" t="s">
        <v>19</v>
      </c>
      <c r="L296" s="40"/>
      <c r="M296" s="200" t="s">
        <v>19</v>
      </c>
      <c r="N296" s="201" t="s">
        <v>39</v>
      </c>
      <c r="O296" s="65"/>
      <c r="P296" s="202">
        <f t="shared" si="61"/>
        <v>0</v>
      </c>
      <c r="Q296" s="202">
        <v>0</v>
      </c>
      <c r="R296" s="202">
        <f t="shared" si="62"/>
        <v>0</v>
      </c>
      <c r="S296" s="202">
        <v>0</v>
      </c>
      <c r="T296" s="203">
        <f t="shared" si="63"/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4" t="s">
        <v>160</v>
      </c>
      <c r="AT296" s="204" t="s">
        <v>155</v>
      </c>
      <c r="AU296" s="204" t="s">
        <v>78</v>
      </c>
      <c r="AY296" s="18" t="s">
        <v>153</v>
      </c>
      <c r="BE296" s="205">
        <f t="shared" si="64"/>
        <v>0</v>
      </c>
      <c r="BF296" s="205">
        <f t="shared" si="65"/>
        <v>0</v>
      </c>
      <c r="BG296" s="205">
        <f t="shared" si="66"/>
        <v>0</v>
      </c>
      <c r="BH296" s="205">
        <f t="shared" si="67"/>
        <v>0</v>
      </c>
      <c r="BI296" s="205">
        <f t="shared" si="68"/>
        <v>0</v>
      </c>
      <c r="BJ296" s="18" t="s">
        <v>76</v>
      </c>
      <c r="BK296" s="205">
        <f t="shared" si="69"/>
        <v>0</v>
      </c>
      <c r="BL296" s="18" t="s">
        <v>160</v>
      </c>
      <c r="BM296" s="204" t="s">
        <v>1750</v>
      </c>
    </row>
    <row r="297" spans="1:65" s="2" customFormat="1" ht="21.75" customHeight="1">
      <c r="A297" s="35"/>
      <c r="B297" s="36"/>
      <c r="C297" s="193" t="s">
        <v>1751</v>
      </c>
      <c r="D297" s="193" t="s">
        <v>155</v>
      </c>
      <c r="E297" s="194" t="s">
        <v>1651</v>
      </c>
      <c r="F297" s="195" t="s">
        <v>1652</v>
      </c>
      <c r="G297" s="196" t="s">
        <v>196</v>
      </c>
      <c r="H297" s="197">
        <v>4</v>
      </c>
      <c r="I297" s="198"/>
      <c r="J297" s="199">
        <f t="shared" si="60"/>
        <v>0</v>
      </c>
      <c r="K297" s="195" t="s">
        <v>19</v>
      </c>
      <c r="L297" s="40"/>
      <c r="M297" s="200" t="s">
        <v>19</v>
      </c>
      <c r="N297" s="201" t="s">
        <v>39</v>
      </c>
      <c r="O297" s="65"/>
      <c r="P297" s="202">
        <f t="shared" si="61"/>
        <v>0</v>
      </c>
      <c r="Q297" s="202">
        <v>0</v>
      </c>
      <c r="R297" s="202">
        <f t="shared" si="62"/>
        <v>0</v>
      </c>
      <c r="S297" s="202">
        <v>0</v>
      </c>
      <c r="T297" s="203">
        <f t="shared" si="63"/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4" t="s">
        <v>160</v>
      </c>
      <c r="AT297" s="204" t="s">
        <v>155</v>
      </c>
      <c r="AU297" s="204" t="s">
        <v>78</v>
      </c>
      <c r="AY297" s="18" t="s">
        <v>153</v>
      </c>
      <c r="BE297" s="205">
        <f t="shared" si="64"/>
        <v>0</v>
      </c>
      <c r="BF297" s="205">
        <f t="shared" si="65"/>
        <v>0</v>
      </c>
      <c r="BG297" s="205">
        <f t="shared" si="66"/>
        <v>0</v>
      </c>
      <c r="BH297" s="205">
        <f t="shared" si="67"/>
        <v>0</v>
      </c>
      <c r="BI297" s="205">
        <f t="shared" si="68"/>
        <v>0</v>
      </c>
      <c r="BJ297" s="18" t="s">
        <v>76</v>
      </c>
      <c r="BK297" s="205">
        <f t="shared" si="69"/>
        <v>0</v>
      </c>
      <c r="BL297" s="18" t="s">
        <v>160</v>
      </c>
      <c r="BM297" s="204" t="s">
        <v>1752</v>
      </c>
    </row>
    <row r="298" spans="1:65" s="2" customFormat="1" ht="21.75" customHeight="1">
      <c r="A298" s="35"/>
      <c r="B298" s="36"/>
      <c r="C298" s="239" t="s">
        <v>1753</v>
      </c>
      <c r="D298" s="239" t="s">
        <v>296</v>
      </c>
      <c r="E298" s="240" t="s">
        <v>1654</v>
      </c>
      <c r="F298" s="241" t="s">
        <v>1655</v>
      </c>
      <c r="G298" s="242" t="s">
        <v>196</v>
      </c>
      <c r="H298" s="243">
        <v>3</v>
      </c>
      <c r="I298" s="244"/>
      <c r="J298" s="245">
        <f t="shared" si="60"/>
        <v>0</v>
      </c>
      <c r="K298" s="241" t="s">
        <v>159</v>
      </c>
      <c r="L298" s="246"/>
      <c r="M298" s="247" t="s">
        <v>19</v>
      </c>
      <c r="N298" s="248" t="s">
        <v>39</v>
      </c>
      <c r="O298" s="65"/>
      <c r="P298" s="202">
        <f t="shared" si="61"/>
        <v>0</v>
      </c>
      <c r="Q298" s="202">
        <v>5.5999999999999995E-4</v>
      </c>
      <c r="R298" s="202">
        <f t="shared" si="62"/>
        <v>1.6799999999999999E-3</v>
      </c>
      <c r="S298" s="202">
        <v>0</v>
      </c>
      <c r="T298" s="203">
        <f t="shared" si="63"/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4" t="s">
        <v>207</v>
      </c>
      <c r="AT298" s="204" t="s">
        <v>296</v>
      </c>
      <c r="AU298" s="204" t="s">
        <v>78</v>
      </c>
      <c r="AY298" s="18" t="s">
        <v>153</v>
      </c>
      <c r="BE298" s="205">
        <f t="shared" si="64"/>
        <v>0</v>
      </c>
      <c r="BF298" s="205">
        <f t="shared" si="65"/>
        <v>0</v>
      </c>
      <c r="BG298" s="205">
        <f t="shared" si="66"/>
        <v>0</v>
      </c>
      <c r="BH298" s="205">
        <f t="shared" si="67"/>
        <v>0</v>
      </c>
      <c r="BI298" s="205">
        <f t="shared" si="68"/>
        <v>0</v>
      </c>
      <c r="BJ298" s="18" t="s">
        <v>76</v>
      </c>
      <c r="BK298" s="205">
        <f t="shared" si="69"/>
        <v>0</v>
      </c>
      <c r="BL298" s="18" t="s">
        <v>160</v>
      </c>
      <c r="BM298" s="204" t="s">
        <v>1754</v>
      </c>
    </row>
    <row r="299" spans="1:65" s="2" customFormat="1" ht="21.75" customHeight="1">
      <c r="A299" s="35"/>
      <c r="B299" s="36"/>
      <c r="C299" s="193" t="s">
        <v>1755</v>
      </c>
      <c r="D299" s="193" t="s">
        <v>155</v>
      </c>
      <c r="E299" s="194" t="s">
        <v>1657</v>
      </c>
      <c r="F299" s="195" t="s">
        <v>1658</v>
      </c>
      <c r="G299" s="196" t="s">
        <v>196</v>
      </c>
      <c r="H299" s="197">
        <v>1</v>
      </c>
      <c r="I299" s="198"/>
      <c r="J299" s="199">
        <f t="shared" si="60"/>
        <v>0</v>
      </c>
      <c r="K299" s="195" t="s">
        <v>19</v>
      </c>
      <c r="L299" s="40"/>
      <c r="M299" s="200" t="s">
        <v>19</v>
      </c>
      <c r="N299" s="201" t="s">
        <v>39</v>
      </c>
      <c r="O299" s="65"/>
      <c r="P299" s="202">
        <f t="shared" si="61"/>
        <v>0</v>
      </c>
      <c r="Q299" s="202">
        <v>0</v>
      </c>
      <c r="R299" s="202">
        <f t="shared" si="62"/>
        <v>0</v>
      </c>
      <c r="S299" s="202">
        <v>0</v>
      </c>
      <c r="T299" s="203">
        <f t="shared" si="63"/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4" t="s">
        <v>160</v>
      </c>
      <c r="AT299" s="204" t="s">
        <v>155</v>
      </c>
      <c r="AU299" s="204" t="s">
        <v>78</v>
      </c>
      <c r="AY299" s="18" t="s">
        <v>153</v>
      </c>
      <c r="BE299" s="205">
        <f t="shared" si="64"/>
        <v>0</v>
      </c>
      <c r="BF299" s="205">
        <f t="shared" si="65"/>
        <v>0</v>
      </c>
      <c r="BG299" s="205">
        <f t="shared" si="66"/>
        <v>0</v>
      </c>
      <c r="BH299" s="205">
        <f t="shared" si="67"/>
        <v>0</v>
      </c>
      <c r="BI299" s="205">
        <f t="shared" si="68"/>
        <v>0</v>
      </c>
      <c r="BJ299" s="18" t="s">
        <v>76</v>
      </c>
      <c r="BK299" s="205">
        <f t="shared" si="69"/>
        <v>0</v>
      </c>
      <c r="BL299" s="18" t="s">
        <v>160</v>
      </c>
      <c r="BM299" s="204" t="s">
        <v>1756</v>
      </c>
    </row>
    <row r="300" spans="1:65" s="2" customFormat="1" ht="16.5" customHeight="1">
      <c r="A300" s="35"/>
      <c r="B300" s="36"/>
      <c r="C300" s="193" t="s">
        <v>1757</v>
      </c>
      <c r="D300" s="193" t="s">
        <v>155</v>
      </c>
      <c r="E300" s="194" t="s">
        <v>1661</v>
      </c>
      <c r="F300" s="195" t="s">
        <v>1662</v>
      </c>
      <c r="G300" s="196" t="s">
        <v>1663</v>
      </c>
      <c r="H300" s="197">
        <v>1</v>
      </c>
      <c r="I300" s="198"/>
      <c r="J300" s="199">
        <f t="shared" si="60"/>
        <v>0</v>
      </c>
      <c r="K300" s="195" t="s">
        <v>19</v>
      </c>
      <c r="L300" s="40"/>
      <c r="M300" s="200" t="s">
        <v>19</v>
      </c>
      <c r="N300" s="201" t="s">
        <v>39</v>
      </c>
      <c r="O300" s="65"/>
      <c r="P300" s="202">
        <f t="shared" si="61"/>
        <v>0</v>
      </c>
      <c r="Q300" s="202">
        <v>0</v>
      </c>
      <c r="R300" s="202">
        <f t="shared" si="62"/>
        <v>0</v>
      </c>
      <c r="S300" s="202">
        <v>0</v>
      </c>
      <c r="T300" s="203">
        <f t="shared" si="63"/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4" t="s">
        <v>160</v>
      </c>
      <c r="AT300" s="204" t="s">
        <v>155</v>
      </c>
      <c r="AU300" s="204" t="s">
        <v>78</v>
      </c>
      <c r="AY300" s="18" t="s">
        <v>153</v>
      </c>
      <c r="BE300" s="205">
        <f t="shared" si="64"/>
        <v>0</v>
      </c>
      <c r="BF300" s="205">
        <f t="shared" si="65"/>
        <v>0</v>
      </c>
      <c r="BG300" s="205">
        <f t="shared" si="66"/>
        <v>0</v>
      </c>
      <c r="BH300" s="205">
        <f t="shared" si="67"/>
        <v>0</v>
      </c>
      <c r="BI300" s="205">
        <f t="shared" si="68"/>
        <v>0</v>
      </c>
      <c r="BJ300" s="18" t="s">
        <v>76</v>
      </c>
      <c r="BK300" s="205">
        <f t="shared" si="69"/>
        <v>0</v>
      </c>
      <c r="BL300" s="18" t="s">
        <v>160</v>
      </c>
      <c r="BM300" s="204" t="s">
        <v>1758</v>
      </c>
    </row>
    <row r="301" spans="1:65" s="2" customFormat="1" ht="16.5" customHeight="1">
      <c r="A301" s="35"/>
      <c r="B301" s="36"/>
      <c r="C301" s="193" t="s">
        <v>1759</v>
      </c>
      <c r="D301" s="193" t="s">
        <v>155</v>
      </c>
      <c r="E301" s="194" t="s">
        <v>1666</v>
      </c>
      <c r="F301" s="195" t="s">
        <v>1667</v>
      </c>
      <c r="G301" s="196" t="s">
        <v>1663</v>
      </c>
      <c r="H301" s="197">
        <v>1</v>
      </c>
      <c r="I301" s="198"/>
      <c r="J301" s="199">
        <f t="shared" si="60"/>
        <v>0</v>
      </c>
      <c r="K301" s="195" t="s">
        <v>19</v>
      </c>
      <c r="L301" s="40"/>
      <c r="M301" s="200" t="s">
        <v>19</v>
      </c>
      <c r="N301" s="201" t="s">
        <v>39</v>
      </c>
      <c r="O301" s="65"/>
      <c r="P301" s="202">
        <f t="shared" si="61"/>
        <v>0</v>
      </c>
      <c r="Q301" s="202">
        <v>0</v>
      </c>
      <c r="R301" s="202">
        <f t="shared" si="62"/>
        <v>0</v>
      </c>
      <c r="S301" s="202">
        <v>0</v>
      </c>
      <c r="T301" s="203">
        <f t="shared" si="63"/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4" t="s">
        <v>160</v>
      </c>
      <c r="AT301" s="204" t="s">
        <v>155</v>
      </c>
      <c r="AU301" s="204" t="s">
        <v>78</v>
      </c>
      <c r="AY301" s="18" t="s">
        <v>153</v>
      </c>
      <c r="BE301" s="205">
        <f t="shared" si="64"/>
        <v>0</v>
      </c>
      <c r="BF301" s="205">
        <f t="shared" si="65"/>
        <v>0</v>
      </c>
      <c r="BG301" s="205">
        <f t="shared" si="66"/>
        <v>0</v>
      </c>
      <c r="BH301" s="205">
        <f t="shared" si="67"/>
        <v>0</v>
      </c>
      <c r="BI301" s="205">
        <f t="shared" si="68"/>
        <v>0</v>
      </c>
      <c r="BJ301" s="18" t="s">
        <v>76</v>
      </c>
      <c r="BK301" s="205">
        <f t="shared" si="69"/>
        <v>0</v>
      </c>
      <c r="BL301" s="18" t="s">
        <v>160</v>
      </c>
      <c r="BM301" s="204" t="s">
        <v>1760</v>
      </c>
    </row>
    <row r="302" spans="1:65" s="2" customFormat="1" ht="21.75" customHeight="1">
      <c r="A302" s="35"/>
      <c r="B302" s="36"/>
      <c r="C302" s="193" t="s">
        <v>1761</v>
      </c>
      <c r="D302" s="193" t="s">
        <v>155</v>
      </c>
      <c r="E302" s="194" t="s">
        <v>1670</v>
      </c>
      <c r="F302" s="195" t="s">
        <v>1671</v>
      </c>
      <c r="G302" s="196" t="s">
        <v>196</v>
      </c>
      <c r="H302" s="197">
        <v>1</v>
      </c>
      <c r="I302" s="198"/>
      <c r="J302" s="199">
        <f t="shared" si="60"/>
        <v>0</v>
      </c>
      <c r="K302" s="195" t="s">
        <v>19</v>
      </c>
      <c r="L302" s="40"/>
      <c r="M302" s="200" t="s">
        <v>19</v>
      </c>
      <c r="N302" s="201" t="s">
        <v>39</v>
      </c>
      <c r="O302" s="65"/>
      <c r="P302" s="202">
        <f t="shared" si="61"/>
        <v>0</v>
      </c>
      <c r="Q302" s="202">
        <v>0</v>
      </c>
      <c r="R302" s="202">
        <f t="shared" si="62"/>
        <v>0</v>
      </c>
      <c r="S302" s="202">
        <v>0</v>
      </c>
      <c r="T302" s="203">
        <f t="shared" si="63"/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4" t="s">
        <v>160</v>
      </c>
      <c r="AT302" s="204" t="s">
        <v>155</v>
      </c>
      <c r="AU302" s="204" t="s">
        <v>78</v>
      </c>
      <c r="AY302" s="18" t="s">
        <v>153</v>
      </c>
      <c r="BE302" s="205">
        <f t="shared" si="64"/>
        <v>0</v>
      </c>
      <c r="BF302" s="205">
        <f t="shared" si="65"/>
        <v>0</v>
      </c>
      <c r="BG302" s="205">
        <f t="shared" si="66"/>
        <v>0</v>
      </c>
      <c r="BH302" s="205">
        <f t="shared" si="67"/>
        <v>0</v>
      </c>
      <c r="BI302" s="205">
        <f t="shared" si="68"/>
        <v>0</v>
      </c>
      <c r="BJ302" s="18" t="s">
        <v>76</v>
      </c>
      <c r="BK302" s="205">
        <f t="shared" si="69"/>
        <v>0</v>
      </c>
      <c r="BL302" s="18" t="s">
        <v>160</v>
      </c>
      <c r="BM302" s="204" t="s">
        <v>1762</v>
      </c>
    </row>
    <row r="303" spans="1:65" s="2" customFormat="1" ht="16.5" customHeight="1">
      <c r="A303" s="35"/>
      <c r="B303" s="36"/>
      <c r="C303" s="193" t="s">
        <v>1763</v>
      </c>
      <c r="D303" s="193" t="s">
        <v>155</v>
      </c>
      <c r="E303" s="194" t="s">
        <v>1674</v>
      </c>
      <c r="F303" s="195" t="s">
        <v>1675</v>
      </c>
      <c r="G303" s="196" t="s">
        <v>196</v>
      </c>
      <c r="H303" s="197">
        <v>1</v>
      </c>
      <c r="I303" s="198"/>
      <c r="J303" s="199">
        <f t="shared" si="60"/>
        <v>0</v>
      </c>
      <c r="K303" s="195" t="s">
        <v>19</v>
      </c>
      <c r="L303" s="40"/>
      <c r="M303" s="200" t="s">
        <v>19</v>
      </c>
      <c r="N303" s="201" t="s">
        <v>39</v>
      </c>
      <c r="O303" s="65"/>
      <c r="P303" s="202">
        <f t="shared" si="61"/>
        <v>0</v>
      </c>
      <c r="Q303" s="202">
        <v>0</v>
      </c>
      <c r="R303" s="202">
        <f t="shared" si="62"/>
        <v>0</v>
      </c>
      <c r="S303" s="202">
        <v>0</v>
      </c>
      <c r="T303" s="203">
        <f t="shared" si="63"/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4" t="s">
        <v>160</v>
      </c>
      <c r="AT303" s="204" t="s">
        <v>155</v>
      </c>
      <c r="AU303" s="204" t="s">
        <v>78</v>
      </c>
      <c r="AY303" s="18" t="s">
        <v>153</v>
      </c>
      <c r="BE303" s="205">
        <f t="shared" si="64"/>
        <v>0</v>
      </c>
      <c r="BF303" s="205">
        <f t="shared" si="65"/>
        <v>0</v>
      </c>
      <c r="BG303" s="205">
        <f t="shared" si="66"/>
        <v>0</v>
      </c>
      <c r="BH303" s="205">
        <f t="shared" si="67"/>
        <v>0</v>
      </c>
      <c r="BI303" s="205">
        <f t="shared" si="68"/>
        <v>0</v>
      </c>
      <c r="BJ303" s="18" t="s">
        <v>76</v>
      </c>
      <c r="BK303" s="205">
        <f t="shared" si="69"/>
        <v>0</v>
      </c>
      <c r="BL303" s="18" t="s">
        <v>160</v>
      </c>
      <c r="BM303" s="204" t="s">
        <v>1764</v>
      </c>
    </row>
    <row r="304" spans="1:65" s="2" customFormat="1" ht="44.25" customHeight="1">
      <c r="A304" s="35"/>
      <c r="B304" s="36"/>
      <c r="C304" s="193" t="s">
        <v>1765</v>
      </c>
      <c r="D304" s="193" t="s">
        <v>155</v>
      </c>
      <c r="E304" s="194" t="s">
        <v>1678</v>
      </c>
      <c r="F304" s="195" t="s">
        <v>1679</v>
      </c>
      <c r="G304" s="196" t="s">
        <v>432</v>
      </c>
      <c r="H304" s="197">
        <v>0.373</v>
      </c>
      <c r="I304" s="198"/>
      <c r="J304" s="199">
        <f t="shared" si="60"/>
        <v>0</v>
      </c>
      <c r="K304" s="195" t="s">
        <v>159</v>
      </c>
      <c r="L304" s="40"/>
      <c r="M304" s="200" t="s">
        <v>19</v>
      </c>
      <c r="N304" s="201" t="s">
        <v>39</v>
      </c>
      <c r="O304" s="65"/>
      <c r="P304" s="202">
        <f t="shared" si="61"/>
        <v>0</v>
      </c>
      <c r="Q304" s="202">
        <v>0</v>
      </c>
      <c r="R304" s="202">
        <f t="shared" si="62"/>
        <v>0</v>
      </c>
      <c r="S304" s="202">
        <v>0</v>
      </c>
      <c r="T304" s="203">
        <f t="shared" si="63"/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4" t="s">
        <v>160</v>
      </c>
      <c r="AT304" s="204" t="s">
        <v>155</v>
      </c>
      <c r="AU304" s="204" t="s">
        <v>78</v>
      </c>
      <c r="AY304" s="18" t="s">
        <v>153</v>
      </c>
      <c r="BE304" s="205">
        <f t="shared" si="64"/>
        <v>0</v>
      </c>
      <c r="BF304" s="205">
        <f t="shared" si="65"/>
        <v>0</v>
      </c>
      <c r="BG304" s="205">
        <f t="shared" si="66"/>
        <v>0</v>
      </c>
      <c r="BH304" s="205">
        <f t="shared" si="67"/>
        <v>0</v>
      </c>
      <c r="BI304" s="205">
        <f t="shared" si="68"/>
        <v>0</v>
      </c>
      <c r="BJ304" s="18" t="s">
        <v>76</v>
      </c>
      <c r="BK304" s="205">
        <f t="shared" si="69"/>
        <v>0</v>
      </c>
      <c r="BL304" s="18" t="s">
        <v>160</v>
      </c>
      <c r="BM304" s="204" t="s">
        <v>1766</v>
      </c>
    </row>
    <row r="305" spans="1:65" s="12" customFormat="1" ht="22.9" customHeight="1">
      <c r="B305" s="177"/>
      <c r="C305" s="178"/>
      <c r="D305" s="179" t="s">
        <v>67</v>
      </c>
      <c r="E305" s="191" t="s">
        <v>1767</v>
      </c>
      <c r="F305" s="191" t="s">
        <v>1768</v>
      </c>
      <c r="G305" s="178"/>
      <c r="H305" s="178"/>
      <c r="I305" s="181"/>
      <c r="J305" s="192">
        <f>BK305</f>
        <v>0</v>
      </c>
      <c r="K305" s="178"/>
      <c r="L305" s="183"/>
      <c r="M305" s="184"/>
      <c r="N305" s="185"/>
      <c r="O305" s="185"/>
      <c r="P305" s="186">
        <f>SUM(P306:P326)</f>
        <v>0</v>
      </c>
      <c r="Q305" s="185"/>
      <c r="R305" s="186">
        <f>SUM(R306:R326)</f>
        <v>7.1749999999999994E-2</v>
      </c>
      <c r="S305" s="185"/>
      <c r="T305" s="187">
        <f>SUM(T306:T326)</f>
        <v>0</v>
      </c>
      <c r="AR305" s="188" t="s">
        <v>76</v>
      </c>
      <c r="AT305" s="189" t="s">
        <v>67</v>
      </c>
      <c r="AU305" s="189" t="s">
        <v>76</v>
      </c>
      <c r="AY305" s="188" t="s">
        <v>153</v>
      </c>
      <c r="BK305" s="190">
        <f>SUM(BK306:BK326)</f>
        <v>0</v>
      </c>
    </row>
    <row r="306" spans="1:65" s="2" customFormat="1" ht="16.5" customHeight="1">
      <c r="A306" s="35"/>
      <c r="B306" s="36"/>
      <c r="C306" s="239" t="s">
        <v>1769</v>
      </c>
      <c r="D306" s="239" t="s">
        <v>296</v>
      </c>
      <c r="E306" s="240" t="s">
        <v>1573</v>
      </c>
      <c r="F306" s="241" t="s">
        <v>1574</v>
      </c>
      <c r="G306" s="242" t="s">
        <v>196</v>
      </c>
      <c r="H306" s="243">
        <v>1</v>
      </c>
      <c r="I306" s="244"/>
      <c r="J306" s="245">
        <f t="shared" ref="J306:J326" si="70">ROUND(I306*H306,2)</f>
        <v>0</v>
      </c>
      <c r="K306" s="241" t="s">
        <v>159</v>
      </c>
      <c r="L306" s="246"/>
      <c r="M306" s="247" t="s">
        <v>19</v>
      </c>
      <c r="N306" s="248" t="s">
        <v>39</v>
      </c>
      <c r="O306" s="65"/>
      <c r="P306" s="202">
        <f t="shared" ref="P306:P326" si="71">O306*H306</f>
        <v>0</v>
      </c>
      <c r="Q306" s="202">
        <v>2.0999999999999999E-3</v>
      </c>
      <c r="R306" s="202">
        <f t="shared" ref="R306:R326" si="72">Q306*H306</f>
        <v>2.0999999999999999E-3</v>
      </c>
      <c r="S306" s="202">
        <v>0</v>
      </c>
      <c r="T306" s="203">
        <f t="shared" ref="T306:T326" si="73"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4" t="s">
        <v>207</v>
      </c>
      <c r="AT306" s="204" t="s">
        <v>296</v>
      </c>
      <c r="AU306" s="204" t="s">
        <v>78</v>
      </c>
      <c r="AY306" s="18" t="s">
        <v>153</v>
      </c>
      <c r="BE306" s="205">
        <f t="shared" ref="BE306:BE326" si="74">IF(N306="základní",J306,0)</f>
        <v>0</v>
      </c>
      <c r="BF306" s="205">
        <f t="shared" ref="BF306:BF326" si="75">IF(N306="snížená",J306,0)</f>
        <v>0</v>
      </c>
      <c r="BG306" s="205">
        <f t="shared" ref="BG306:BG326" si="76">IF(N306="zákl. přenesená",J306,0)</f>
        <v>0</v>
      </c>
      <c r="BH306" s="205">
        <f t="shared" ref="BH306:BH326" si="77">IF(N306="sníž. přenesená",J306,0)</f>
        <v>0</v>
      </c>
      <c r="BI306" s="205">
        <f t="shared" ref="BI306:BI326" si="78">IF(N306="nulová",J306,0)</f>
        <v>0</v>
      </c>
      <c r="BJ306" s="18" t="s">
        <v>76</v>
      </c>
      <c r="BK306" s="205">
        <f t="shared" ref="BK306:BK326" si="79">ROUND(I306*H306,2)</f>
        <v>0</v>
      </c>
      <c r="BL306" s="18" t="s">
        <v>160</v>
      </c>
      <c r="BM306" s="204" t="s">
        <v>1770</v>
      </c>
    </row>
    <row r="307" spans="1:65" s="2" customFormat="1" ht="21.75" customHeight="1">
      <c r="A307" s="35"/>
      <c r="B307" s="36"/>
      <c r="C307" s="239" t="s">
        <v>1771</v>
      </c>
      <c r="D307" s="239" t="s">
        <v>296</v>
      </c>
      <c r="E307" s="240" t="s">
        <v>1570</v>
      </c>
      <c r="F307" s="241" t="s">
        <v>1571</v>
      </c>
      <c r="G307" s="242" t="s">
        <v>196</v>
      </c>
      <c r="H307" s="243">
        <v>1</v>
      </c>
      <c r="I307" s="244"/>
      <c r="J307" s="245">
        <f t="shared" si="70"/>
        <v>0</v>
      </c>
      <c r="K307" s="241" t="s">
        <v>159</v>
      </c>
      <c r="L307" s="246"/>
      <c r="M307" s="247" t="s">
        <v>19</v>
      </c>
      <c r="N307" s="248" t="s">
        <v>39</v>
      </c>
      <c r="O307" s="65"/>
      <c r="P307" s="202">
        <f t="shared" si="71"/>
        <v>0</v>
      </c>
      <c r="Q307" s="202">
        <v>1.4999999999999999E-2</v>
      </c>
      <c r="R307" s="202">
        <f t="shared" si="72"/>
        <v>1.4999999999999999E-2</v>
      </c>
      <c r="S307" s="202">
        <v>0</v>
      </c>
      <c r="T307" s="203">
        <f t="shared" si="7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4" t="s">
        <v>207</v>
      </c>
      <c r="AT307" s="204" t="s">
        <v>296</v>
      </c>
      <c r="AU307" s="204" t="s">
        <v>78</v>
      </c>
      <c r="AY307" s="18" t="s">
        <v>153</v>
      </c>
      <c r="BE307" s="205">
        <f t="shared" si="74"/>
        <v>0</v>
      </c>
      <c r="BF307" s="205">
        <f t="shared" si="75"/>
        <v>0</v>
      </c>
      <c r="BG307" s="205">
        <f t="shared" si="76"/>
        <v>0</v>
      </c>
      <c r="BH307" s="205">
        <f t="shared" si="77"/>
        <v>0</v>
      </c>
      <c r="BI307" s="205">
        <f t="shared" si="78"/>
        <v>0</v>
      </c>
      <c r="BJ307" s="18" t="s">
        <v>76</v>
      </c>
      <c r="BK307" s="205">
        <f t="shared" si="79"/>
        <v>0</v>
      </c>
      <c r="BL307" s="18" t="s">
        <v>160</v>
      </c>
      <c r="BM307" s="204" t="s">
        <v>1772</v>
      </c>
    </row>
    <row r="308" spans="1:65" s="2" customFormat="1" ht="21.75" customHeight="1">
      <c r="A308" s="35"/>
      <c r="B308" s="36"/>
      <c r="C308" s="193" t="s">
        <v>1773</v>
      </c>
      <c r="D308" s="193" t="s">
        <v>155</v>
      </c>
      <c r="E308" s="194" t="s">
        <v>1774</v>
      </c>
      <c r="F308" s="195" t="s">
        <v>1775</v>
      </c>
      <c r="G308" s="196" t="s">
        <v>196</v>
      </c>
      <c r="H308" s="197">
        <v>1</v>
      </c>
      <c r="I308" s="198"/>
      <c r="J308" s="199">
        <f t="shared" si="70"/>
        <v>0</v>
      </c>
      <c r="K308" s="195" t="s">
        <v>19</v>
      </c>
      <c r="L308" s="40"/>
      <c r="M308" s="200" t="s">
        <v>19</v>
      </c>
      <c r="N308" s="201" t="s">
        <v>39</v>
      </c>
      <c r="O308" s="65"/>
      <c r="P308" s="202">
        <f t="shared" si="71"/>
        <v>0</v>
      </c>
      <c r="Q308" s="202">
        <v>0</v>
      </c>
      <c r="R308" s="202">
        <f t="shared" si="72"/>
        <v>0</v>
      </c>
      <c r="S308" s="202">
        <v>0</v>
      </c>
      <c r="T308" s="203">
        <f t="shared" si="7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4" t="s">
        <v>160</v>
      </c>
      <c r="AT308" s="204" t="s">
        <v>155</v>
      </c>
      <c r="AU308" s="204" t="s">
        <v>78</v>
      </c>
      <c r="AY308" s="18" t="s">
        <v>153</v>
      </c>
      <c r="BE308" s="205">
        <f t="shared" si="74"/>
        <v>0</v>
      </c>
      <c r="BF308" s="205">
        <f t="shared" si="75"/>
        <v>0</v>
      </c>
      <c r="BG308" s="205">
        <f t="shared" si="76"/>
        <v>0</v>
      </c>
      <c r="BH308" s="205">
        <f t="shared" si="77"/>
        <v>0</v>
      </c>
      <c r="BI308" s="205">
        <f t="shared" si="78"/>
        <v>0</v>
      </c>
      <c r="BJ308" s="18" t="s">
        <v>76</v>
      </c>
      <c r="BK308" s="205">
        <f t="shared" si="79"/>
        <v>0</v>
      </c>
      <c r="BL308" s="18" t="s">
        <v>160</v>
      </c>
      <c r="BM308" s="204" t="s">
        <v>1776</v>
      </c>
    </row>
    <row r="309" spans="1:65" s="2" customFormat="1" ht="21.75" customHeight="1">
      <c r="A309" s="35"/>
      <c r="B309" s="36"/>
      <c r="C309" s="193" t="s">
        <v>1777</v>
      </c>
      <c r="D309" s="193" t="s">
        <v>155</v>
      </c>
      <c r="E309" s="194" t="s">
        <v>1588</v>
      </c>
      <c r="F309" s="195" t="s">
        <v>1589</v>
      </c>
      <c r="G309" s="196" t="s">
        <v>196</v>
      </c>
      <c r="H309" s="197">
        <v>1</v>
      </c>
      <c r="I309" s="198"/>
      <c r="J309" s="199">
        <f t="shared" si="70"/>
        <v>0</v>
      </c>
      <c r="K309" s="195" t="s">
        <v>19</v>
      </c>
      <c r="L309" s="40"/>
      <c r="M309" s="200" t="s">
        <v>19</v>
      </c>
      <c r="N309" s="201" t="s">
        <v>39</v>
      </c>
      <c r="O309" s="65"/>
      <c r="P309" s="202">
        <f t="shared" si="71"/>
        <v>0</v>
      </c>
      <c r="Q309" s="202">
        <v>0</v>
      </c>
      <c r="R309" s="202">
        <f t="shared" si="72"/>
        <v>0</v>
      </c>
      <c r="S309" s="202">
        <v>0</v>
      </c>
      <c r="T309" s="203">
        <f t="shared" si="7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4" t="s">
        <v>160</v>
      </c>
      <c r="AT309" s="204" t="s">
        <v>155</v>
      </c>
      <c r="AU309" s="204" t="s">
        <v>78</v>
      </c>
      <c r="AY309" s="18" t="s">
        <v>153</v>
      </c>
      <c r="BE309" s="205">
        <f t="shared" si="74"/>
        <v>0</v>
      </c>
      <c r="BF309" s="205">
        <f t="shared" si="75"/>
        <v>0</v>
      </c>
      <c r="BG309" s="205">
        <f t="shared" si="76"/>
        <v>0</v>
      </c>
      <c r="BH309" s="205">
        <f t="shared" si="77"/>
        <v>0</v>
      </c>
      <c r="BI309" s="205">
        <f t="shared" si="78"/>
        <v>0</v>
      </c>
      <c r="BJ309" s="18" t="s">
        <v>76</v>
      </c>
      <c r="BK309" s="205">
        <f t="shared" si="79"/>
        <v>0</v>
      </c>
      <c r="BL309" s="18" t="s">
        <v>160</v>
      </c>
      <c r="BM309" s="204" t="s">
        <v>1778</v>
      </c>
    </row>
    <row r="310" spans="1:65" s="2" customFormat="1" ht="21.75" customHeight="1">
      <c r="A310" s="35"/>
      <c r="B310" s="36"/>
      <c r="C310" s="193" t="s">
        <v>1779</v>
      </c>
      <c r="D310" s="193" t="s">
        <v>155</v>
      </c>
      <c r="E310" s="194" t="s">
        <v>1579</v>
      </c>
      <c r="F310" s="195" t="s">
        <v>1580</v>
      </c>
      <c r="G310" s="196" t="s">
        <v>196</v>
      </c>
      <c r="H310" s="197">
        <v>1</v>
      </c>
      <c r="I310" s="198"/>
      <c r="J310" s="199">
        <f t="shared" si="70"/>
        <v>0</v>
      </c>
      <c r="K310" s="195" t="s">
        <v>159</v>
      </c>
      <c r="L310" s="40"/>
      <c r="M310" s="200" t="s">
        <v>19</v>
      </c>
      <c r="N310" s="201" t="s">
        <v>39</v>
      </c>
      <c r="O310" s="65"/>
      <c r="P310" s="202">
        <f t="shared" si="71"/>
        <v>0</v>
      </c>
      <c r="Q310" s="202">
        <v>2.47E-3</v>
      </c>
      <c r="R310" s="202">
        <f t="shared" si="72"/>
        <v>2.47E-3</v>
      </c>
      <c r="S310" s="202">
        <v>0</v>
      </c>
      <c r="T310" s="203">
        <f t="shared" si="7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4" t="s">
        <v>160</v>
      </c>
      <c r="AT310" s="204" t="s">
        <v>155</v>
      </c>
      <c r="AU310" s="204" t="s">
        <v>78</v>
      </c>
      <c r="AY310" s="18" t="s">
        <v>153</v>
      </c>
      <c r="BE310" s="205">
        <f t="shared" si="74"/>
        <v>0</v>
      </c>
      <c r="BF310" s="205">
        <f t="shared" si="75"/>
        <v>0</v>
      </c>
      <c r="BG310" s="205">
        <f t="shared" si="76"/>
        <v>0</v>
      </c>
      <c r="BH310" s="205">
        <f t="shared" si="77"/>
        <v>0</v>
      </c>
      <c r="BI310" s="205">
        <f t="shared" si="78"/>
        <v>0</v>
      </c>
      <c r="BJ310" s="18" t="s">
        <v>76</v>
      </c>
      <c r="BK310" s="205">
        <f t="shared" si="79"/>
        <v>0</v>
      </c>
      <c r="BL310" s="18" t="s">
        <v>160</v>
      </c>
      <c r="BM310" s="204" t="s">
        <v>1780</v>
      </c>
    </row>
    <row r="311" spans="1:65" s="2" customFormat="1" ht="21.75" customHeight="1">
      <c r="A311" s="35"/>
      <c r="B311" s="36"/>
      <c r="C311" s="193" t="s">
        <v>1781</v>
      </c>
      <c r="D311" s="193" t="s">
        <v>155</v>
      </c>
      <c r="E311" s="194" t="s">
        <v>1627</v>
      </c>
      <c r="F311" s="195" t="s">
        <v>1628</v>
      </c>
      <c r="G311" s="196" t="s">
        <v>196</v>
      </c>
      <c r="H311" s="197">
        <v>3</v>
      </c>
      <c r="I311" s="198"/>
      <c r="J311" s="199">
        <f t="shared" si="70"/>
        <v>0</v>
      </c>
      <c r="K311" s="195" t="s">
        <v>159</v>
      </c>
      <c r="L311" s="40"/>
      <c r="M311" s="200" t="s">
        <v>19</v>
      </c>
      <c r="N311" s="201" t="s">
        <v>39</v>
      </c>
      <c r="O311" s="65"/>
      <c r="P311" s="202">
        <f t="shared" si="71"/>
        <v>0</v>
      </c>
      <c r="Q311" s="202">
        <v>4.0000000000000003E-5</v>
      </c>
      <c r="R311" s="202">
        <f t="shared" si="72"/>
        <v>1.2000000000000002E-4</v>
      </c>
      <c r="S311" s="202">
        <v>0</v>
      </c>
      <c r="T311" s="203">
        <f t="shared" si="73"/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4" t="s">
        <v>160</v>
      </c>
      <c r="AT311" s="204" t="s">
        <v>155</v>
      </c>
      <c r="AU311" s="204" t="s">
        <v>78</v>
      </c>
      <c r="AY311" s="18" t="s">
        <v>153</v>
      </c>
      <c r="BE311" s="205">
        <f t="shared" si="74"/>
        <v>0</v>
      </c>
      <c r="BF311" s="205">
        <f t="shared" si="75"/>
        <v>0</v>
      </c>
      <c r="BG311" s="205">
        <f t="shared" si="76"/>
        <v>0</v>
      </c>
      <c r="BH311" s="205">
        <f t="shared" si="77"/>
        <v>0</v>
      </c>
      <c r="BI311" s="205">
        <f t="shared" si="78"/>
        <v>0</v>
      </c>
      <c r="BJ311" s="18" t="s">
        <v>76</v>
      </c>
      <c r="BK311" s="205">
        <f t="shared" si="79"/>
        <v>0</v>
      </c>
      <c r="BL311" s="18" t="s">
        <v>160</v>
      </c>
      <c r="BM311" s="204" t="s">
        <v>1782</v>
      </c>
    </row>
    <row r="312" spans="1:65" s="2" customFormat="1" ht="21.75" customHeight="1">
      <c r="A312" s="35"/>
      <c r="B312" s="36"/>
      <c r="C312" s="193" t="s">
        <v>1783</v>
      </c>
      <c r="D312" s="193" t="s">
        <v>155</v>
      </c>
      <c r="E312" s="194" t="s">
        <v>1784</v>
      </c>
      <c r="F312" s="195" t="s">
        <v>1785</v>
      </c>
      <c r="G312" s="196" t="s">
        <v>196</v>
      </c>
      <c r="H312" s="197">
        <v>1</v>
      </c>
      <c r="I312" s="198"/>
      <c r="J312" s="199">
        <f t="shared" si="70"/>
        <v>0</v>
      </c>
      <c r="K312" s="195" t="s">
        <v>159</v>
      </c>
      <c r="L312" s="40"/>
      <c r="M312" s="200" t="s">
        <v>19</v>
      </c>
      <c r="N312" s="201" t="s">
        <v>39</v>
      </c>
      <c r="O312" s="65"/>
      <c r="P312" s="202">
        <f t="shared" si="71"/>
        <v>0</v>
      </c>
      <c r="Q312" s="202">
        <v>1.2999999999999999E-4</v>
      </c>
      <c r="R312" s="202">
        <f t="shared" si="72"/>
        <v>1.2999999999999999E-4</v>
      </c>
      <c r="S312" s="202">
        <v>0</v>
      </c>
      <c r="T312" s="203">
        <f t="shared" si="73"/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4" t="s">
        <v>160</v>
      </c>
      <c r="AT312" s="204" t="s">
        <v>155</v>
      </c>
      <c r="AU312" s="204" t="s">
        <v>78</v>
      </c>
      <c r="AY312" s="18" t="s">
        <v>153</v>
      </c>
      <c r="BE312" s="205">
        <f t="shared" si="74"/>
        <v>0</v>
      </c>
      <c r="BF312" s="205">
        <f t="shared" si="75"/>
        <v>0</v>
      </c>
      <c r="BG312" s="205">
        <f t="shared" si="76"/>
        <v>0</v>
      </c>
      <c r="BH312" s="205">
        <f t="shared" si="77"/>
        <v>0</v>
      </c>
      <c r="BI312" s="205">
        <f t="shared" si="78"/>
        <v>0</v>
      </c>
      <c r="BJ312" s="18" t="s">
        <v>76</v>
      </c>
      <c r="BK312" s="205">
        <f t="shared" si="79"/>
        <v>0</v>
      </c>
      <c r="BL312" s="18" t="s">
        <v>160</v>
      </c>
      <c r="BM312" s="204" t="s">
        <v>1786</v>
      </c>
    </row>
    <row r="313" spans="1:65" s="2" customFormat="1" ht="21.75" customHeight="1">
      <c r="A313" s="35"/>
      <c r="B313" s="36"/>
      <c r="C313" s="193" t="s">
        <v>1787</v>
      </c>
      <c r="D313" s="193" t="s">
        <v>155</v>
      </c>
      <c r="E313" s="194" t="s">
        <v>1618</v>
      </c>
      <c r="F313" s="195" t="s">
        <v>1619</v>
      </c>
      <c r="G313" s="196" t="s">
        <v>196</v>
      </c>
      <c r="H313" s="197">
        <v>3</v>
      </c>
      <c r="I313" s="198"/>
      <c r="J313" s="199">
        <f t="shared" si="70"/>
        <v>0</v>
      </c>
      <c r="K313" s="195" t="s">
        <v>159</v>
      </c>
      <c r="L313" s="40"/>
      <c r="M313" s="200" t="s">
        <v>19</v>
      </c>
      <c r="N313" s="201" t="s">
        <v>39</v>
      </c>
      <c r="O313" s="65"/>
      <c r="P313" s="202">
        <f t="shared" si="71"/>
        <v>0</v>
      </c>
      <c r="Q313" s="202">
        <v>6.0000000000000002E-5</v>
      </c>
      <c r="R313" s="202">
        <f t="shared" si="72"/>
        <v>1.8000000000000001E-4</v>
      </c>
      <c r="S313" s="202">
        <v>0</v>
      </c>
      <c r="T313" s="203">
        <f t="shared" si="73"/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4" t="s">
        <v>160</v>
      </c>
      <c r="AT313" s="204" t="s">
        <v>155</v>
      </c>
      <c r="AU313" s="204" t="s">
        <v>78</v>
      </c>
      <c r="AY313" s="18" t="s">
        <v>153</v>
      </c>
      <c r="BE313" s="205">
        <f t="shared" si="74"/>
        <v>0</v>
      </c>
      <c r="BF313" s="205">
        <f t="shared" si="75"/>
        <v>0</v>
      </c>
      <c r="BG313" s="205">
        <f t="shared" si="76"/>
        <v>0</v>
      </c>
      <c r="BH313" s="205">
        <f t="shared" si="77"/>
        <v>0</v>
      </c>
      <c r="BI313" s="205">
        <f t="shared" si="78"/>
        <v>0</v>
      </c>
      <c r="BJ313" s="18" t="s">
        <v>76</v>
      </c>
      <c r="BK313" s="205">
        <f t="shared" si="79"/>
        <v>0</v>
      </c>
      <c r="BL313" s="18" t="s">
        <v>160</v>
      </c>
      <c r="BM313" s="204" t="s">
        <v>1788</v>
      </c>
    </row>
    <row r="314" spans="1:65" s="2" customFormat="1" ht="21.75" customHeight="1">
      <c r="A314" s="35"/>
      <c r="B314" s="36"/>
      <c r="C314" s="193" t="s">
        <v>1789</v>
      </c>
      <c r="D314" s="193" t="s">
        <v>155</v>
      </c>
      <c r="E314" s="194" t="s">
        <v>1621</v>
      </c>
      <c r="F314" s="195" t="s">
        <v>1622</v>
      </c>
      <c r="G314" s="196" t="s">
        <v>196</v>
      </c>
      <c r="H314" s="197">
        <v>1</v>
      </c>
      <c r="I314" s="198"/>
      <c r="J314" s="199">
        <f t="shared" si="70"/>
        <v>0</v>
      </c>
      <c r="K314" s="195" t="s">
        <v>159</v>
      </c>
      <c r="L314" s="40"/>
      <c r="M314" s="200" t="s">
        <v>19</v>
      </c>
      <c r="N314" s="201" t="s">
        <v>39</v>
      </c>
      <c r="O314" s="65"/>
      <c r="P314" s="202">
        <f t="shared" si="71"/>
        <v>0</v>
      </c>
      <c r="Q314" s="202">
        <v>1.3999999999999999E-4</v>
      </c>
      <c r="R314" s="202">
        <f t="shared" si="72"/>
        <v>1.3999999999999999E-4</v>
      </c>
      <c r="S314" s="202">
        <v>0</v>
      </c>
      <c r="T314" s="203">
        <f t="shared" si="73"/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4" t="s">
        <v>160</v>
      </c>
      <c r="AT314" s="204" t="s">
        <v>155</v>
      </c>
      <c r="AU314" s="204" t="s">
        <v>78</v>
      </c>
      <c r="AY314" s="18" t="s">
        <v>153</v>
      </c>
      <c r="BE314" s="205">
        <f t="shared" si="74"/>
        <v>0</v>
      </c>
      <c r="BF314" s="205">
        <f t="shared" si="75"/>
        <v>0</v>
      </c>
      <c r="BG314" s="205">
        <f t="shared" si="76"/>
        <v>0</v>
      </c>
      <c r="BH314" s="205">
        <f t="shared" si="77"/>
        <v>0</v>
      </c>
      <c r="BI314" s="205">
        <f t="shared" si="78"/>
        <v>0</v>
      </c>
      <c r="BJ314" s="18" t="s">
        <v>76</v>
      </c>
      <c r="BK314" s="205">
        <f t="shared" si="79"/>
        <v>0</v>
      </c>
      <c r="BL314" s="18" t="s">
        <v>160</v>
      </c>
      <c r="BM314" s="204" t="s">
        <v>1790</v>
      </c>
    </row>
    <row r="315" spans="1:65" s="2" customFormat="1" ht="21.75" customHeight="1">
      <c r="A315" s="35"/>
      <c r="B315" s="36"/>
      <c r="C315" s="239" t="s">
        <v>1791</v>
      </c>
      <c r="D315" s="239" t="s">
        <v>296</v>
      </c>
      <c r="E315" s="240" t="s">
        <v>1792</v>
      </c>
      <c r="F315" s="241" t="s">
        <v>1793</v>
      </c>
      <c r="G315" s="242" t="s">
        <v>196</v>
      </c>
      <c r="H315" s="243">
        <v>2</v>
      </c>
      <c r="I315" s="244"/>
      <c r="J315" s="245">
        <f t="shared" si="70"/>
        <v>0</v>
      </c>
      <c r="K315" s="241" t="s">
        <v>159</v>
      </c>
      <c r="L315" s="246"/>
      <c r="M315" s="247" t="s">
        <v>19</v>
      </c>
      <c r="N315" s="248" t="s">
        <v>39</v>
      </c>
      <c r="O315" s="65"/>
      <c r="P315" s="202">
        <f t="shared" si="71"/>
        <v>0</v>
      </c>
      <c r="Q315" s="202">
        <v>1.7600000000000001E-2</v>
      </c>
      <c r="R315" s="202">
        <f t="shared" si="72"/>
        <v>3.5200000000000002E-2</v>
      </c>
      <c r="S315" s="202">
        <v>0</v>
      </c>
      <c r="T315" s="203">
        <f t="shared" si="73"/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4" t="s">
        <v>207</v>
      </c>
      <c r="AT315" s="204" t="s">
        <v>296</v>
      </c>
      <c r="AU315" s="204" t="s">
        <v>78</v>
      </c>
      <c r="AY315" s="18" t="s">
        <v>153</v>
      </c>
      <c r="BE315" s="205">
        <f t="shared" si="74"/>
        <v>0</v>
      </c>
      <c r="BF315" s="205">
        <f t="shared" si="75"/>
        <v>0</v>
      </c>
      <c r="BG315" s="205">
        <f t="shared" si="76"/>
        <v>0</v>
      </c>
      <c r="BH315" s="205">
        <f t="shared" si="77"/>
        <v>0</v>
      </c>
      <c r="BI315" s="205">
        <f t="shared" si="78"/>
        <v>0</v>
      </c>
      <c r="BJ315" s="18" t="s">
        <v>76</v>
      </c>
      <c r="BK315" s="205">
        <f t="shared" si="79"/>
        <v>0</v>
      </c>
      <c r="BL315" s="18" t="s">
        <v>160</v>
      </c>
      <c r="BM315" s="204" t="s">
        <v>1794</v>
      </c>
    </row>
    <row r="316" spans="1:65" s="2" customFormat="1" ht="21.75" customHeight="1">
      <c r="A316" s="35"/>
      <c r="B316" s="36"/>
      <c r="C316" s="239" t="s">
        <v>1795</v>
      </c>
      <c r="D316" s="239" t="s">
        <v>296</v>
      </c>
      <c r="E316" s="240" t="s">
        <v>1796</v>
      </c>
      <c r="F316" s="241" t="s">
        <v>1797</v>
      </c>
      <c r="G316" s="242" t="s">
        <v>196</v>
      </c>
      <c r="H316" s="243">
        <v>2</v>
      </c>
      <c r="I316" s="244"/>
      <c r="J316" s="245">
        <f t="shared" si="70"/>
        <v>0</v>
      </c>
      <c r="K316" s="241" t="s">
        <v>159</v>
      </c>
      <c r="L316" s="246"/>
      <c r="M316" s="247" t="s">
        <v>19</v>
      </c>
      <c r="N316" s="248" t="s">
        <v>39</v>
      </c>
      <c r="O316" s="65"/>
      <c r="P316" s="202">
        <f t="shared" si="71"/>
        <v>0</v>
      </c>
      <c r="Q316" s="202">
        <v>4.0000000000000002E-4</v>
      </c>
      <c r="R316" s="202">
        <f t="shared" si="72"/>
        <v>8.0000000000000004E-4</v>
      </c>
      <c r="S316" s="202">
        <v>0</v>
      </c>
      <c r="T316" s="203">
        <f t="shared" si="73"/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4" t="s">
        <v>207</v>
      </c>
      <c r="AT316" s="204" t="s">
        <v>296</v>
      </c>
      <c r="AU316" s="204" t="s">
        <v>78</v>
      </c>
      <c r="AY316" s="18" t="s">
        <v>153</v>
      </c>
      <c r="BE316" s="205">
        <f t="shared" si="74"/>
        <v>0</v>
      </c>
      <c r="BF316" s="205">
        <f t="shared" si="75"/>
        <v>0</v>
      </c>
      <c r="BG316" s="205">
        <f t="shared" si="76"/>
        <v>0</v>
      </c>
      <c r="BH316" s="205">
        <f t="shared" si="77"/>
        <v>0</v>
      </c>
      <c r="BI316" s="205">
        <f t="shared" si="78"/>
        <v>0</v>
      </c>
      <c r="BJ316" s="18" t="s">
        <v>76</v>
      </c>
      <c r="BK316" s="205">
        <f t="shared" si="79"/>
        <v>0</v>
      </c>
      <c r="BL316" s="18" t="s">
        <v>160</v>
      </c>
      <c r="BM316" s="204" t="s">
        <v>1798</v>
      </c>
    </row>
    <row r="317" spans="1:65" s="2" customFormat="1" ht="16.5" customHeight="1">
      <c r="A317" s="35"/>
      <c r="B317" s="36"/>
      <c r="C317" s="239" t="s">
        <v>1799</v>
      </c>
      <c r="D317" s="239" t="s">
        <v>296</v>
      </c>
      <c r="E317" s="240" t="s">
        <v>1800</v>
      </c>
      <c r="F317" s="241" t="s">
        <v>1801</v>
      </c>
      <c r="G317" s="242" t="s">
        <v>196</v>
      </c>
      <c r="H317" s="243">
        <v>2</v>
      </c>
      <c r="I317" s="244"/>
      <c r="J317" s="245">
        <f t="shared" si="70"/>
        <v>0</v>
      </c>
      <c r="K317" s="241" t="s">
        <v>19</v>
      </c>
      <c r="L317" s="246"/>
      <c r="M317" s="247" t="s">
        <v>19</v>
      </c>
      <c r="N317" s="248" t="s">
        <v>39</v>
      </c>
      <c r="O317" s="65"/>
      <c r="P317" s="202">
        <f t="shared" si="71"/>
        <v>0</v>
      </c>
      <c r="Q317" s="202">
        <v>0</v>
      </c>
      <c r="R317" s="202">
        <f t="shared" si="72"/>
        <v>0</v>
      </c>
      <c r="S317" s="202">
        <v>0</v>
      </c>
      <c r="T317" s="203">
        <f t="shared" si="73"/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4" t="s">
        <v>207</v>
      </c>
      <c r="AT317" s="204" t="s">
        <v>296</v>
      </c>
      <c r="AU317" s="204" t="s">
        <v>78</v>
      </c>
      <c r="AY317" s="18" t="s">
        <v>153</v>
      </c>
      <c r="BE317" s="205">
        <f t="shared" si="74"/>
        <v>0</v>
      </c>
      <c r="BF317" s="205">
        <f t="shared" si="75"/>
        <v>0</v>
      </c>
      <c r="BG317" s="205">
        <f t="shared" si="76"/>
        <v>0</v>
      </c>
      <c r="BH317" s="205">
        <f t="shared" si="77"/>
        <v>0</v>
      </c>
      <c r="BI317" s="205">
        <f t="shared" si="78"/>
        <v>0</v>
      </c>
      <c r="BJ317" s="18" t="s">
        <v>76</v>
      </c>
      <c r="BK317" s="205">
        <f t="shared" si="79"/>
        <v>0</v>
      </c>
      <c r="BL317" s="18" t="s">
        <v>160</v>
      </c>
      <c r="BM317" s="204" t="s">
        <v>1802</v>
      </c>
    </row>
    <row r="318" spans="1:65" s="2" customFormat="1" ht="21.75" customHeight="1">
      <c r="A318" s="35"/>
      <c r="B318" s="36"/>
      <c r="C318" s="239" t="s">
        <v>1803</v>
      </c>
      <c r="D318" s="239" t="s">
        <v>296</v>
      </c>
      <c r="E318" s="240" t="s">
        <v>1804</v>
      </c>
      <c r="F318" s="241" t="s">
        <v>1805</v>
      </c>
      <c r="G318" s="242" t="s">
        <v>196</v>
      </c>
      <c r="H318" s="243">
        <v>1</v>
      </c>
      <c r="I318" s="244"/>
      <c r="J318" s="245">
        <f t="shared" si="70"/>
        <v>0</v>
      </c>
      <c r="K318" s="241" t="s">
        <v>159</v>
      </c>
      <c r="L318" s="246"/>
      <c r="M318" s="247" t="s">
        <v>19</v>
      </c>
      <c r="N318" s="248" t="s">
        <v>39</v>
      </c>
      <c r="O318" s="65"/>
      <c r="P318" s="202">
        <f t="shared" si="71"/>
        <v>0</v>
      </c>
      <c r="Q318" s="202">
        <v>6.1000000000000004E-3</v>
      </c>
      <c r="R318" s="202">
        <f t="shared" si="72"/>
        <v>6.1000000000000004E-3</v>
      </c>
      <c r="S318" s="202">
        <v>0</v>
      </c>
      <c r="T318" s="203">
        <f t="shared" si="73"/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4" t="s">
        <v>207</v>
      </c>
      <c r="AT318" s="204" t="s">
        <v>296</v>
      </c>
      <c r="AU318" s="204" t="s">
        <v>78</v>
      </c>
      <c r="AY318" s="18" t="s">
        <v>153</v>
      </c>
      <c r="BE318" s="205">
        <f t="shared" si="74"/>
        <v>0</v>
      </c>
      <c r="BF318" s="205">
        <f t="shared" si="75"/>
        <v>0</v>
      </c>
      <c r="BG318" s="205">
        <f t="shared" si="76"/>
        <v>0</v>
      </c>
      <c r="BH318" s="205">
        <f t="shared" si="77"/>
        <v>0</v>
      </c>
      <c r="BI318" s="205">
        <f t="shared" si="78"/>
        <v>0</v>
      </c>
      <c r="BJ318" s="18" t="s">
        <v>76</v>
      </c>
      <c r="BK318" s="205">
        <f t="shared" si="79"/>
        <v>0</v>
      </c>
      <c r="BL318" s="18" t="s">
        <v>160</v>
      </c>
      <c r="BM318" s="204" t="s">
        <v>1806</v>
      </c>
    </row>
    <row r="319" spans="1:65" s="2" customFormat="1" ht="16.5" customHeight="1">
      <c r="A319" s="35"/>
      <c r="B319" s="36"/>
      <c r="C319" s="193" t="s">
        <v>1807</v>
      </c>
      <c r="D319" s="193" t="s">
        <v>155</v>
      </c>
      <c r="E319" s="194" t="s">
        <v>1808</v>
      </c>
      <c r="F319" s="195" t="s">
        <v>1809</v>
      </c>
      <c r="G319" s="196" t="s">
        <v>196</v>
      </c>
      <c r="H319" s="197">
        <v>3</v>
      </c>
      <c r="I319" s="198"/>
      <c r="J319" s="199">
        <f t="shared" si="70"/>
        <v>0</v>
      </c>
      <c r="K319" s="195" t="s">
        <v>19</v>
      </c>
      <c r="L319" s="40"/>
      <c r="M319" s="200" t="s">
        <v>19</v>
      </c>
      <c r="N319" s="201" t="s">
        <v>39</v>
      </c>
      <c r="O319" s="65"/>
      <c r="P319" s="202">
        <f t="shared" si="71"/>
        <v>0</v>
      </c>
      <c r="Q319" s="202">
        <v>0</v>
      </c>
      <c r="R319" s="202">
        <f t="shared" si="72"/>
        <v>0</v>
      </c>
      <c r="S319" s="202">
        <v>0</v>
      </c>
      <c r="T319" s="203">
        <f t="shared" si="73"/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4" t="s">
        <v>160</v>
      </c>
      <c r="AT319" s="204" t="s">
        <v>155</v>
      </c>
      <c r="AU319" s="204" t="s">
        <v>78</v>
      </c>
      <c r="AY319" s="18" t="s">
        <v>153</v>
      </c>
      <c r="BE319" s="205">
        <f t="shared" si="74"/>
        <v>0</v>
      </c>
      <c r="BF319" s="205">
        <f t="shared" si="75"/>
        <v>0</v>
      </c>
      <c r="BG319" s="205">
        <f t="shared" si="76"/>
        <v>0</v>
      </c>
      <c r="BH319" s="205">
        <f t="shared" si="77"/>
        <v>0</v>
      </c>
      <c r="BI319" s="205">
        <f t="shared" si="78"/>
        <v>0</v>
      </c>
      <c r="BJ319" s="18" t="s">
        <v>76</v>
      </c>
      <c r="BK319" s="205">
        <f t="shared" si="79"/>
        <v>0</v>
      </c>
      <c r="BL319" s="18" t="s">
        <v>160</v>
      </c>
      <c r="BM319" s="204" t="s">
        <v>1810</v>
      </c>
    </row>
    <row r="320" spans="1:65" s="2" customFormat="1" ht="21.75" customHeight="1">
      <c r="A320" s="35"/>
      <c r="B320" s="36"/>
      <c r="C320" s="239" t="s">
        <v>1811</v>
      </c>
      <c r="D320" s="239" t="s">
        <v>296</v>
      </c>
      <c r="E320" s="240" t="s">
        <v>1615</v>
      </c>
      <c r="F320" s="241" t="s">
        <v>1616</v>
      </c>
      <c r="G320" s="242" t="s">
        <v>196</v>
      </c>
      <c r="H320" s="243">
        <v>3</v>
      </c>
      <c r="I320" s="244"/>
      <c r="J320" s="245">
        <f t="shared" si="70"/>
        <v>0</v>
      </c>
      <c r="K320" s="241" t="s">
        <v>159</v>
      </c>
      <c r="L320" s="246"/>
      <c r="M320" s="247" t="s">
        <v>19</v>
      </c>
      <c r="N320" s="248" t="s">
        <v>39</v>
      </c>
      <c r="O320" s="65"/>
      <c r="P320" s="202">
        <f t="shared" si="71"/>
        <v>0</v>
      </c>
      <c r="Q320" s="202">
        <v>3.8000000000000002E-4</v>
      </c>
      <c r="R320" s="202">
        <f t="shared" si="72"/>
        <v>1.14E-3</v>
      </c>
      <c r="S320" s="202">
        <v>0</v>
      </c>
      <c r="T320" s="203">
        <f t="shared" si="73"/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4" t="s">
        <v>207</v>
      </c>
      <c r="AT320" s="204" t="s">
        <v>296</v>
      </c>
      <c r="AU320" s="204" t="s">
        <v>78</v>
      </c>
      <c r="AY320" s="18" t="s">
        <v>153</v>
      </c>
      <c r="BE320" s="205">
        <f t="shared" si="74"/>
        <v>0</v>
      </c>
      <c r="BF320" s="205">
        <f t="shared" si="75"/>
        <v>0</v>
      </c>
      <c r="BG320" s="205">
        <f t="shared" si="76"/>
        <v>0</v>
      </c>
      <c r="BH320" s="205">
        <f t="shared" si="77"/>
        <v>0</v>
      </c>
      <c r="BI320" s="205">
        <f t="shared" si="78"/>
        <v>0</v>
      </c>
      <c r="BJ320" s="18" t="s">
        <v>76</v>
      </c>
      <c r="BK320" s="205">
        <f t="shared" si="79"/>
        <v>0</v>
      </c>
      <c r="BL320" s="18" t="s">
        <v>160</v>
      </c>
      <c r="BM320" s="204" t="s">
        <v>1812</v>
      </c>
    </row>
    <row r="321" spans="1:65" s="2" customFormat="1" ht="16.5" customHeight="1">
      <c r="A321" s="35"/>
      <c r="B321" s="36"/>
      <c r="C321" s="239" t="s">
        <v>1813</v>
      </c>
      <c r="D321" s="239" t="s">
        <v>296</v>
      </c>
      <c r="E321" s="240" t="s">
        <v>1814</v>
      </c>
      <c r="F321" s="241" t="s">
        <v>1815</v>
      </c>
      <c r="G321" s="242" t="s">
        <v>196</v>
      </c>
      <c r="H321" s="243">
        <v>1</v>
      </c>
      <c r="I321" s="244"/>
      <c r="J321" s="245">
        <f t="shared" si="70"/>
        <v>0</v>
      </c>
      <c r="K321" s="241" t="s">
        <v>159</v>
      </c>
      <c r="L321" s="246"/>
      <c r="M321" s="247" t="s">
        <v>19</v>
      </c>
      <c r="N321" s="248" t="s">
        <v>39</v>
      </c>
      <c r="O321" s="65"/>
      <c r="P321" s="202">
        <f t="shared" si="71"/>
        <v>0</v>
      </c>
      <c r="Q321" s="202">
        <v>1.8E-3</v>
      </c>
      <c r="R321" s="202">
        <f t="shared" si="72"/>
        <v>1.8E-3</v>
      </c>
      <c r="S321" s="202">
        <v>0</v>
      </c>
      <c r="T321" s="203">
        <f t="shared" si="73"/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4" t="s">
        <v>207</v>
      </c>
      <c r="AT321" s="204" t="s">
        <v>296</v>
      </c>
      <c r="AU321" s="204" t="s">
        <v>78</v>
      </c>
      <c r="AY321" s="18" t="s">
        <v>153</v>
      </c>
      <c r="BE321" s="205">
        <f t="shared" si="74"/>
        <v>0</v>
      </c>
      <c r="BF321" s="205">
        <f t="shared" si="75"/>
        <v>0</v>
      </c>
      <c r="BG321" s="205">
        <f t="shared" si="76"/>
        <v>0</v>
      </c>
      <c r="BH321" s="205">
        <f t="shared" si="77"/>
        <v>0</v>
      </c>
      <c r="BI321" s="205">
        <f t="shared" si="78"/>
        <v>0</v>
      </c>
      <c r="BJ321" s="18" t="s">
        <v>76</v>
      </c>
      <c r="BK321" s="205">
        <f t="shared" si="79"/>
        <v>0</v>
      </c>
      <c r="BL321" s="18" t="s">
        <v>160</v>
      </c>
      <c r="BM321" s="204" t="s">
        <v>1816</v>
      </c>
    </row>
    <row r="322" spans="1:65" s="2" customFormat="1" ht="16.5" customHeight="1">
      <c r="A322" s="35"/>
      <c r="B322" s="36"/>
      <c r="C322" s="239" t="s">
        <v>1817</v>
      </c>
      <c r="D322" s="239" t="s">
        <v>296</v>
      </c>
      <c r="E322" s="240" t="s">
        <v>1818</v>
      </c>
      <c r="F322" s="241" t="s">
        <v>1819</v>
      </c>
      <c r="G322" s="242" t="s">
        <v>1432</v>
      </c>
      <c r="H322" s="243">
        <v>1</v>
      </c>
      <c r="I322" s="244"/>
      <c r="J322" s="245">
        <f t="shared" si="70"/>
        <v>0</v>
      </c>
      <c r="K322" s="241" t="s">
        <v>159</v>
      </c>
      <c r="L322" s="246"/>
      <c r="M322" s="247" t="s">
        <v>19</v>
      </c>
      <c r="N322" s="248" t="s">
        <v>39</v>
      </c>
      <c r="O322" s="65"/>
      <c r="P322" s="202">
        <f t="shared" si="71"/>
        <v>0</v>
      </c>
      <c r="Q322" s="202">
        <v>9.7999999999999997E-4</v>
      </c>
      <c r="R322" s="202">
        <f t="shared" si="72"/>
        <v>9.7999999999999997E-4</v>
      </c>
      <c r="S322" s="202">
        <v>0</v>
      </c>
      <c r="T322" s="203">
        <f t="shared" si="73"/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4" t="s">
        <v>207</v>
      </c>
      <c r="AT322" s="204" t="s">
        <v>296</v>
      </c>
      <c r="AU322" s="204" t="s">
        <v>78</v>
      </c>
      <c r="AY322" s="18" t="s">
        <v>153</v>
      </c>
      <c r="BE322" s="205">
        <f t="shared" si="74"/>
        <v>0</v>
      </c>
      <c r="BF322" s="205">
        <f t="shared" si="75"/>
        <v>0</v>
      </c>
      <c r="BG322" s="205">
        <f t="shared" si="76"/>
        <v>0</v>
      </c>
      <c r="BH322" s="205">
        <f t="shared" si="77"/>
        <v>0</v>
      </c>
      <c r="BI322" s="205">
        <f t="shared" si="78"/>
        <v>0</v>
      </c>
      <c r="BJ322" s="18" t="s">
        <v>76</v>
      </c>
      <c r="BK322" s="205">
        <f t="shared" si="79"/>
        <v>0</v>
      </c>
      <c r="BL322" s="18" t="s">
        <v>160</v>
      </c>
      <c r="BM322" s="204" t="s">
        <v>1820</v>
      </c>
    </row>
    <row r="323" spans="1:65" s="2" customFormat="1" ht="21.75" customHeight="1">
      <c r="A323" s="35"/>
      <c r="B323" s="36"/>
      <c r="C323" s="239" t="s">
        <v>1821</v>
      </c>
      <c r="D323" s="239" t="s">
        <v>296</v>
      </c>
      <c r="E323" s="240" t="s">
        <v>1591</v>
      </c>
      <c r="F323" s="241" t="s">
        <v>1592</v>
      </c>
      <c r="G323" s="242" t="s">
        <v>196</v>
      </c>
      <c r="H323" s="243">
        <v>1</v>
      </c>
      <c r="I323" s="244"/>
      <c r="J323" s="245">
        <f t="shared" si="70"/>
        <v>0</v>
      </c>
      <c r="K323" s="241" t="s">
        <v>159</v>
      </c>
      <c r="L323" s="246"/>
      <c r="M323" s="247" t="s">
        <v>19</v>
      </c>
      <c r="N323" s="248" t="s">
        <v>39</v>
      </c>
      <c r="O323" s="65"/>
      <c r="P323" s="202">
        <f t="shared" si="71"/>
        <v>0</v>
      </c>
      <c r="Q323" s="202">
        <v>1.9000000000000001E-4</v>
      </c>
      <c r="R323" s="202">
        <f t="shared" si="72"/>
        <v>1.9000000000000001E-4</v>
      </c>
      <c r="S323" s="202">
        <v>0</v>
      </c>
      <c r="T323" s="203">
        <f t="shared" si="73"/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4" t="s">
        <v>207</v>
      </c>
      <c r="AT323" s="204" t="s">
        <v>296</v>
      </c>
      <c r="AU323" s="204" t="s">
        <v>78</v>
      </c>
      <c r="AY323" s="18" t="s">
        <v>153</v>
      </c>
      <c r="BE323" s="205">
        <f t="shared" si="74"/>
        <v>0</v>
      </c>
      <c r="BF323" s="205">
        <f t="shared" si="75"/>
        <v>0</v>
      </c>
      <c r="BG323" s="205">
        <f t="shared" si="76"/>
        <v>0</v>
      </c>
      <c r="BH323" s="205">
        <f t="shared" si="77"/>
        <v>0</v>
      </c>
      <c r="BI323" s="205">
        <f t="shared" si="78"/>
        <v>0</v>
      </c>
      <c r="BJ323" s="18" t="s">
        <v>76</v>
      </c>
      <c r="BK323" s="205">
        <f t="shared" si="79"/>
        <v>0</v>
      </c>
      <c r="BL323" s="18" t="s">
        <v>160</v>
      </c>
      <c r="BM323" s="204" t="s">
        <v>1822</v>
      </c>
    </row>
    <row r="324" spans="1:65" s="2" customFormat="1" ht="21.75" customHeight="1">
      <c r="A324" s="35"/>
      <c r="B324" s="36"/>
      <c r="C324" s="193" t="s">
        <v>1823</v>
      </c>
      <c r="D324" s="193" t="s">
        <v>155</v>
      </c>
      <c r="E324" s="194" t="s">
        <v>1824</v>
      </c>
      <c r="F324" s="195" t="s">
        <v>1825</v>
      </c>
      <c r="G324" s="196" t="s">
        <v>196</v>
      </c>
      <c r="H324" s="197">
        <v>1</v>
      </c>
      <c r="I324" s="198"/>
      <c r="J324" s="199">
        <f t="shared" si="70"/>
        <v>0</v>
      </c>
      <c r="K324" s="195" t="s">
        <v>19</v>
      </c>
      <c r="L324" s="40"/>
      <c r="M324" s="200" t="s">
        <v>19</v>
      </c>
      <c r="N324" s="201" t="s">
        <v>39</v>
      </c>
      <c r="O324" s="65"/>
      <c r="P324" s="202">
        <f t="shared" si="71"/>
        <v>0</v>
      </c>
      <c r="Q324" s="202">
        <v>0</v>
      </c>
      <c r="R324" s="202">
        <f t="shared" si="72"/>
        <v>0</v>
      </c>
      <c r="S324" s="202">
        <v>0</v>
      </c>
      <c r="T324" s="203">
        <f t="shared" si="73"/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4" t="s">
        <v>160</v>
      </c>
      <c r="AT324" s="204" t="s">
        <v>155</v>
      </c>
      <c r="AU324" s="204" t="s">
        <v>78</v>
      </c>
      <c r="AY324" s="18" t="s">
        <v>153</v>
      </c>
      <c r="BE324" s="205">
        <f t="shared" si="74"/>
        <v>0</v>
      </c>
      <c r="BF324" s="205">
        <f t="shared" si="75"/>
        <v>0</v>
      </c>
      <c r="BG324" s="205">
        <f t="shared" si="76"/>
        <v>0</v>
      </c>
      <c r="BH324" s="205">
        <f t="shared" si="77"/>
        <v>0</v>
      </c>
      <c r="BI324" s="205">
        <f t="shared" si="78"/>
        <v>0</v>
      </c>
      <c r="BJ324" s="18" t="s">
        <v>76</v>
      </c>
      <c r="BK324" s="205">
        <f t="shared" si="79"/>
        <v>0</v>
      </c>
      <c r="BL324" s="18" t="s">
        <v>160</v>
      </c>
      <c r="BM324" s="204" t="s">
        <v>1826</v>
      </c>
    </row>
    <row r="325" spans="1:65" s="2" customFormat="1" ht="16.5" customHeight="1">
      <c r="A325" s="35"/>
      <c r="B325" s="36"/>
      <c r="C325" s="239" t="s">
        <v>1827</v>
      </c>
      <c r="D325" s="239" t="s">
        <v>296</v>
      </c>
      <c r="E325" s="240" t="s">
        <v>1828</v>
      </c>
      <c r="F325" s="241" t="s">
        <v>1829</v>
      </c>
      <c r="G325" s="242" t="s">
        <v>196</v>
      </c>
      <c r="H325" s="243">
        <v>3</v>
      </c>
      <c r="I325" s="244"/>
      <c r="J325" s="245">
        <f t="shared" si="70"/>
        <v>0</v>
      </c>
      <c r="K325" s="241" t="s">
        <v>159</v>
      </c>
      <c r="L325" s="246"/>
      <c r="M325" s="247" t="s">
        <v>19</v>
      </c>
      <c r="N325" s="248" t="s">
        <v>39</v>
      </c>
      <c r="O325" s="65"/>
      <c r="P325" s="202">
        <f t="shared" si="71"/>
        <v>0</v>
      </c>
      <c r="Q325" s="202">
        <v>1.8E-3</v>
      </c>
      <c r="R325" s="202">
        <f t="shared" si="72"/>
        <v>5.4000000000000003E-3</v>
      </c>
      <c r="S325" s="202">
        <v>0</v>
      </c>
      <c r="T325" s="203">
        <f t="shared" si="73"/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4" t="s">
        <v>207</v>
      </c>
      <c r="AT325" s="204" t="s">
        <v>296</v>
      </c>
      <c r="AU325" s="204" t="s">
        <v>78</v>
      </c>
      <c r="AY325" s="18" t="s">
        <v>153</v>
      </c>
      <c r="BE325" s="205">
        <f t="shared" si="74"/>
        <v>0</v>
      </c>
      <c r="BF325" s="205">
        <f t="shared" si="75"/>
        <v>0</v>
      </c>
      <c r="BG325" s="205">
        <f t="shared" si="76"/>
        <v>0</v>
      </c>
      <c r="BH325" s="205">
        <f t="shared" si="77"/>
        <v>0</v>
      </c>
      <c r="BI325" s="205">
        <f t="shared" si="78"/>
        <v>0</v>
      </c>
      <c r="BJ325" s="18" t="s">
        <v>76</v>
      </c>
      <c r="BK325" s="205">
        <f t="shared" si="79"/>
        <v>0</v>
      </c>
      <c r="BL325" s="18" t="s">
        <v>160</v>
      </c>
      <c r="BM325" s="204" t="s">
        <v>1830</v>
      </c>
    </row>
    <row r="326" spans="1:65" s="2" customFormat="1" ht="44.25" customHeight="1">
      <c r="A326" s="35"/>
      <c r="B326" s="36"/>
      <c r="C326" s="193" t="s">
        <v>1831</v>
      </c>
      <c r="D326" s="193" t="s">
        <v>155</v>
      </c>
      <c r="E326" s="194" t="s">
        <v>1678</v>
      </c>
      <c r="F326" s="195" t="s">
        <v>1679</v>
      </c>
      <c r="G326" s="196" t="s">
        <v>432</v>
      </c>
      <c r="H326" s="197">
        <v>0.12</v>
      </c>
      <c r="I326" s="198"/>
      <c r="J326" s="199">
        <f t="shared" si="70"/>
        <v>0</v>
      </c>
      <c r="K326" s="195" t="s">
        <v>159</v>
      </c>
      <c r="L326" s="40"/>
      <c r="M326" s="200" t="s">
        <v>19</v>
      </c>
      <c r="N326" s="201" t="s">
        <v>39</v>
      </c>
      <c r="O326" s="65"/>
      <c r="P326" s="202">
        <f t="shared" si="71"/>
        <v>0</v>
      </c>
      <c r="Q326" s="202">
        <v>0</v>
      </c>
      <c r="R326" s="202">
        <f t="shared" si="72"/>
        <v>0</v>
      </c>
      <c r="S326" s="202">
        <v>0</v>
      </c>
      <c r="T326" s="203">
        <f t="shared" si="73"/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4" t="s">
        <v>160</v>
      </c>
      <c r="AT326" s="204" t="s">
        <v>155</v>
      </c>
      <c r="AU326" s="204" t="s">
        <v>78</v>
      </c>
      <c r="AY326" s="18" t="s">
        <v>153</v>
      </c>
      <c r="BE326" s="205">
        <f t="shared" si="74"/>
        <v>0</v>
      </c>
      <c r="BF326" s="205">
        <f t="shared" si="75"/>
        <v>0</v>
      </c>
      <c r="BG326" s="205">
        <f t="shared" si="76"/>
        <v>0</v>
      </c>
      <c r="BH326" s="205">
        <f t="shared" si="77"/>
        <v>0</v>
      </c>
      <c r="BI326" s="205">
        <f t="shared" si="78"/>
        <v>0</v>
      </c>
      <c r="BJ326" s="18" t="s">
        <v>76</v>
      </c>
      <c r="BK326" s="205">
        <f t="shared" si="79"/>
        <v>0</v>
      </c>
      <c r="BL326" s="18" t="s">
        <v>160</v>
      </c>
      <c r="BM326" s="204" t="s">
        <v>1832</v>
      </c>
    </row>
    <row r="327" spans="1:65" s="12" customFormat="1" ht="22.9" customHeight="1">
      <c r="B327" s="177"/>
      <c r="C327" s="178"/>
      <c r="D327" s="179" t="s">
        <v>67</v>
      </c>
      <c r="E327" s="191" t="s">
        <v>1833</v>
      </c>
      <c r="F327" s="191" t="s">
        <v>1834</v>
      </c>
      <c r="G327" s="178"/>
      <c r="H327" s="178"/>
      <c r="I327" s="181"/>
      <c r="J327" s="192">
        <f>BK327</f>
        <v>0</v>
      </c>
      <c r="K327" s="178"/>
      <c r="L327" s="183"/>
      <c r="M327" s="184"/>
      <c r="N327" s="185"/>
      <c r="O327" s="185"/>
      <c r="P327" s="186">
        <f>SUM(P328:P338)</f>
        <v>0</v>
      </c>
      <c r="Q327" s="185"/>
      <c r="R327" s="186">
        <f>SUM(R328:R338)</f>
        <v>0.75244</v>
      </c>
      <c r="S327" s="185"/>
      <c r="T327" s="187">
        <f>SUM(T328:T338)</f>
        <v>0</v>
      </c>
      <c r="AR327" s="188" t="s">
        <v>76</v>
      </c>
      <c r="AT327" s="189" t="s">
        <v>67</v>
      </c>
      <c r="AU327" s="189" t="s">
        <v>76</v>
      </c>
      <c r="AY327" s="188" t="s">
        <v>153</v>
      </c>
      <c r="BK327" s="190">
        <f>SUM(BK328:BK338)</f>
        <v>0</v>
      </c>
    </row>
    <row r="328" spans="1:65" s="2" customFormat="1" ht="21.75" customHeight="1">
      <c r="A328" s="35"/>
      <c r="B328" s="36"/>
      <c r="C328" s="239" t="s">
        <v>1835</v>
      </c>
      <c r="D328" s="239" t="s">
        <v>296</v>
      </c>
      <c r="E328" s="240" t="s">
        <v>1836</v>
      </c>
      <c r="F328" s="241" t="s">
        <v>1837</v>
      </c>
      <c r="G328" s="242" t="s">
        <v>196</v>
      </c>
      <c r="H328" s="243">
        <v>2</v>
      </c>
      <c r="I328" s="244"/>
      <c r="J328" s="245">
        <f t="shared" ref="J328:J338" si="80">ROUND(I328*H328,2)</f>
        <v>0</v>
      </c>
      <c r="K328" s="241" t="s">
        <v>159</v>
      </c>
      <c r="L328" s="246"/>
      <c r="M328" s="247" t="s">
        <v>19</v>
      </c>
      <c r="N328" s="248" t="s">
        <v>39</v>
      </c>
      <c r="O328" s="65"/>
      <c r="P328" s="202">
        <f t="shared" ref="P328:P338" si="81">O328*H328</f>
        <v>0</v>
      </c>
      <c r="Q328" s="202">
        <v>8.2000000000000007E-3</v>
      </c>
      <c r="R328" s="202">
        <f t="shared" ref="R328:R338" si="82">Q328*H328</f>
        <v>1.6400000000000001E-2</v>
      </c>
      <c r="S328" s="202">
        <v>0</v>
      </c>
      <c r="T328" s="203">
        <f t="shared" ref="T328:T338" si="83"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4" t="s">
        <v>207</v>
      </c>
      <c r="AT328" s="204" t="s">
        <v>296</v>
      </c>
      <c r="AU328" s="204" t="s">
        <v>78</v>
      </c>
      <c r="AY328" s="18" t="s">
        <v>153</v>
      </c>
      <c r="BE328" s="205">
        <f t="shared" ref="BE328:BE338" si="84">IF(N328="základní",J328,0)</f>
        <v>0</v>
      </c>
      <c r="BF328" s="205">
        <f t="shared" ref="BF328:BF338" si="85">IF(N328="snížená",J328,0)</f>
        <v>0</v>
      </c>
      <c r="BG328" s="205">
        <f t="shared" ref="BG328:BG338" si="86">IF(N328="zákl. přenesená",J328,0)</f>
        <v>0</v>
      </c>
      <c r="BH328" s="205">
        <f t="shared" ref="BH328:BH338" si="87">IF(N328="sníž. přenesená",J328,0)</f>
        <v>0</v>
      </c>
      <c r="BI328" s="205">
        <f t="shared" ref="BI328:BI338" si="88">IF(N328="nulová",J328,0)</f>
        <v>0</v>
      </c>
      <c r="BJ328" s="18" t="s">
        <v>76</v>
      </c>
      <c r="BK328" s="205">
        <f t="shared" ref="BK328:BK338" si="89">ROUND(I328*H328,2)</f>
        <v>0</v>
      </c>
      <c r="BL328" s="18" t="s">
        <v>160</v>
      </c>
      <c r="BM328" s="204" t="s">
        <v>1838</v>
      </c>
    </row>
    <row r="329" spans="1:65" s="2" customFormat="1" ht="21.75" customHeight="1">
      <c r="A329" s="35"/>
      <c r="B329" s="36"/>
      <c r="C329" s="239" t="s">
        <v>1839</v>
      </c>
      <c r="D329" s="239" t="s">
        <v>296</v>
      </c>
      <c r="E329" s="240" t="s">
        <v>1836</v>
      </c>
      <c r="F329" s="241" t="s">
        <v>1837</v>
      </c>
      <c r="G329" s="242" t="s">
        <v>196</v>
      </c>
      <c r="H329" s="243">
        <v>1</v>
      </c>
      <c r="I329" s="244"/>
      <c r="J329" s="245">
        <f t="shared" si="80"/>
        <v>0</v>
      </c>
      <c r="K329" s="241" t="s">
        <v>159</v>
      </c>
      <c r="L329" s="246"/>
      <c r="M329" s="247" t="s">
        <v>19</v>
      </c>
      <c r="N329" s="248" t="s">
        <v>39</v>
      </c>
      <c r="O329" s="65"/>
      <c r="P329" s="202">
        <f t="shared" si="81"/>
        <v>0</v>
      </c>
      <c r="Q329" s="202">
        <v>8.2000000000000007E-3</v>
      </c>
      <c r="R329" s="202">
        <f t="shared" si="82"/>
        <v>8.2000000000000007E-3</v>
      </c>
      <c r="S329" s="202">
        <v>0</v>
      </c>
      <c r="T329" s="203">
        <f t="shared" si="83"/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4" t="s">
        <v>207</v>
      </c>
      <c r="AT329" s="204" t="s">
        <v>296</v>
      </c>
      <c r="AU329" s="204" t="s">
        <v>78</v>
      </c>
      <c r="AY329" s="18" t="s">
        <v>153</v>
      </c>
      <c r="BE329" s="205">
        <f t="shared" si="84"/>
        <v>0</v>
      </c>
      <c r="BF329" s="205">
        <f t="shared" si="85"/>
        <v>0</v>
      </c>
      <c r="BG329" s="205">
        <f t="shared" si="86"/>
        <v>0</v>
      </c>
      <c r="BH329" s="205">
        <f t="shared" si="87"/>
        <v>0</v>
      </c>
      <c r="BI329" s="205">
        <f t="shared" si="88"/>
        <v>0</v>
      </c>
      <c r="BJ329" s="18" t="s">
        <v>76</v>
      </c>
      <c r="BK329" s="205">
        <f t="shared" si="89"/>
        <v>0</v>
      </c>
      <c r="BL329" s="18" t="s">
        <v>160</v>
      </c>
      <c r="BM329" s="204" t="s">
        <v>1840</v>
      </c>
    </row>
    <row r="330" spans="1:65" s="2" customFormat="1" ht="21.75" customHeight="1">
      <c r="A330" s="35"/>
      <c r="B330" s="36"/>
      <c r="C330" s="239" t="s">
        <v>1841</v>
      </c>
      <c r="D330" s="239" t="s">
        <v>296</v>
      </c>
      <c r="E330" s="240" t="s">
        <v>1842</v>
      </c>
      <c r="F330" s="241" t="s">
        <v>1843</v>
      </c>
      <c r="G330" s="242" t="s">
        <v>196</v>
      </c>
      <c r="H330" s="243">
        <v>1</v>
      </c>
      <c r="I330" s="244"/>
      <c r="J330" s="245">
        <f t="shared" si="80"/>
        <v>0</v>
      </c>
      <c r="K330" s="241" t="s">
        <v>159</v>
      </c>
      <c r="L330" s="246"/>
      <c r="M330" s="247" t="s">
        <v>19</v>
      </c>
      <c r="N330" s="248" t="s">
        <v>39</v>
      </c>
      <c r="O330" s="65"/>
      <c r="P330" s="202">
        <f t="shared" si="81"/>
        <v>0</v>
      </c>
      <c r="Q330" s="202">
        <v>3.5999999999999997E-2</v>
      </c>
      <c r="R330" s="202">
        <f t="shared" si="82"/>
        <v>3.5999999999999997E-2</v>
      </c>
      <c r="S330" s="202">
        <v>0</v>
      </c>
      <c r="T330" s="203">
        <f t="shared" si="8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4" t="s">
        <v>207</v>
      </c>
      <c r="AT330" s="204" t="s">
        <v>296</v>
      </c>
      <c r="AU330" s="204" t="s">
        <v>78</v>
      </c>
      <c r="AY330" s="18" t="s">
        <v>153</v>
      </c>
      <c r="BE330" s="205">
        <f t="shared" si="84"/>
        <v>0</v>
      </c>
      <c r="BF330" s="205">
        <f t="shared" si="85"/>
        <v>0</v>
      </c>
      <c r="BG330" s="205">
        <f t="shared" si="86"/>
        <v>0</v>
      </c>
      <c r="BH330" s="205">
        <f t="shared" si="87"/>
        <v>0</v>
      </c>
      <c r="BI330" s="205">
        <f t="shared" si="88"/>
        <v>0</v>
      </c>
      <c r="BJ330" s="18" t="s">
        <v>76</v>
      </c>
      <c r="BK330" s="205">
        <f t="shared" si="89"/>
        <v>0</v>
      </c>
      <c r="BL330" s="18" t="s">
        <v>160</v>
      </c>
      <c r="BM330" s="204" t="s">
        <v>1844</v>
      </c>
    </row>
    <row r="331" spans="1:65" s="2" customFormat="1" ht="21.75" customHeight="1">
      <c r="A331" s="35"/>
      <c r="B331" s="36"/>
      <c r="C331" s="239" t="s">
        <v>1845</v>
      </c>
      <c r="D331" s="239" t="s">
        <v>296</v>
      </c>
      <c r="E331" s="240" t="s">
        <v>1846</v>
      </c>
      <c r="F331" s="241" t="s">
        <v>1847</v>
      </c>
      <c r="G331" s="242" t="s">
        <v>196</v>
      </c>
      <c r="H331" s="243">
        <v>4</v>
      </c>
      <c r="I331" s="244"/>
      <c r="J331" s="245">
        <f t="shared" si="80"/>
        <v>0</v>
      </c>
      <c r="K331" s="241" t="s">
        <v>159</v>
      </c>
      <c r="L331" s="246"/>
      <c r="M331" s="247" t="s">
        <v>19</v>
      </c>
      <c r="N331" s="248" t="s">
        <v>39</v>
      </c>
      <c r="O331" s="65"/>
      <c r="P331" s="202">
        <f t="shared" si="81"/>
        <v>0</v>
      </c>
      <c r="Q331" s="202">
        <v>4.3999999999999997E-2</v>
      </c>
      <c r="R331" s="202">
        <f t="shared" si="82"/>
        <v>0.17599999999999999</v>
      </c>
      <c r="S331" s="202">
        <v>0</v>
      </c>
      <c r="T331" s="203">
        <f t="shared" si="83"/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4" t="s">
        <v>207</v>
      </c>
      <c r="AT331" s="204" t="s">
        <v>296</v>
      </c>
      <c r="AU331" s="204" t="s">
        <v>78</v>
      </c>
      <c r="AY331" s="18" t="s">
        <v>153</v>
      </c>
      <c r="BE331" s="205">
        <f t="shared" si="84"/>
        <v>0</v>
      </c>
      <c r="BF331" s="205">
        <f t="shared" si="85"/>
        <v>0</v>
      </c>
      <c r="BG331" s="205">
        <f t="shared" si="86"/>
        <v>0</v>
      </c>
      <c r="BH331" s="205">
        <f t="shared" si="87"/>
        <v>0</v>
      </c>
      <c r="BI331" s="205">
        <f t="shared" si="88"/>
        <v>0</v>
      </c>
      <c r="BJ331" s="18" t="s">
        <v>76</v>
      </c>
      <c r="BK331" s="205">
        <f t="shared" si="89"/>
        <v>0</v>
      </c>
      <c r="BL331" s="18" t="s">
        <v>160</v>
      </c>
      <c r="BM331" s="204" t="s">
        <v>1848</v>
      </c>
    </row>
    <row r="332" spans="1:65" s="2" customFormat="1" ht="21.75" customHeight="1">
      <c r="A332" s="35"/>
      <c r="B332" s="36"/>
      <c r="C332" s="193" t="s">
        <v>1849</v>
      </c>
      <c r="D332" s="193" t="s">
        <v>155</v>
      </c>
      <c r="E332" s="194" t="s">
        <v>1850</v>
      </c>
      <c r="F332" s="195" t="s">
        <v>1851</v>
      </c>
      <c r="G332" s="196" t="s">
        <v>1089</v>
      </c>
      <c r="H332" s="197">
        <v>24</v>
      </c>
      <c r="I332" s="198"/>
      <c r="J332" s="199">
        <f t="shared" si="80"/>
        <v>0</v>
      </c>
      <c r="K332" s="195" t="s">
        <v>159</v>
      </c>
      <c r="L332" s="40"/>
      <c r="M332" s="200" t="s">
        <v>19</v>
      </c>
      <c r="N332" s="201" t="s">
        <v>39</v>
      </c>
      <c r="O332" s="65"/>
      <c r="P332" s="202">
        <f t="shared" si="81"/>
        <v>0</v>
      </c>
      <c r="Q332" s="202">
        <v>6.6E-4</v>
      </c>
      <c r="R332" s="202">
        <f t="shared" si="82"/>
        <v>1.584E-2</v>
      </c>
      <c r="S332" s="202">
        <v>0</v>
      </c>
      <c r="T332" s="203">
        <f t="shared" si="83"/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4" t="s">
        <v>160</v>
      </c>
      <c r="AT332" s="204" t="s">
        <v>155</v>
      </c>
      <c r="AU332" s="204" t="s">
        <v>78</v>
      </c>
      <c r="AY332" s="18" t="s">
        <v>153</v>
      </c>
      <c r="BE332" s="205">
        <f t="shared" si="84"/>
        <v>0</v>
      </c>
      <c r="BF332" s="205">
        <f t="shared" si="85"/>
        <v>0</v>
      </c>
      <c r="BG332" s="205">
        <f t="shared" si="86"/>
        <v>0</v>
      </c>
      <c r="BH332" s="205">
        <f t="shared" si="87"/>
        <v>0</v>
      </c>
      <c r="BI332" s="205">
        <f t="shared" si="88"/>
        <v>0</v>
      </c>
      <c r="BJ332" s="18" t="s">
        <v>76</v>
      </c>
      <c r="BK332" s="205">
        <f t="shared" si="89"/>
        <v>0</v>
      </c>
      <c r="BL332" s="18" t="s">
        <v>160</v>
      </c>
      <c r="BM332" s="204" t="s">
        <v>1852</v>
      </c>
    </row>
    <row r="333" spans="1:65" s="2" customFormat="1" ht="21.75" customHeight="1">
      <c r="A333" s="35"/>
      <c r="B333" s="36"/>
      <c r="C333" s="193" t="s">
        <v>1853</v>
      </c>
      <c r="D333" s="193" t="s">
        <v>155</v>
      </c>
      <c r="E333" s="194" t="s">
        <v>1854</v>
      </c>
      <c r="F333" s="195" t="s">
        <v>1855</v>
      </c>
      <c r="G333" s="196" t="s">
        <v>196</v>
      </c>
      <c r="H333" s="197">
        <v>1</v>
      </c>
      <c r="I333" s="198"/>
      <c r="J333" s="199">
        <f t="shared" si="80"/>
        <v>0</v>
      </c>
      <c r="K333" s="195" t="s">
        <v>19</v>
      </c>
      <c r="L333" s="40"/>
      <c r="M333" s="200" t="s">
        <v>19</v>
      </c>
      <c r="N333" s="201" t="s">
        <v>39</v>
      </c>
      <c r="O333" s="65"/>
      <c r="P333" s="202">
        <f t="shared" si="81"/>
        <v>0</v>
      </c>
      <c r="Q333" s="202">
        <v>0</v>
      </c>
      <c r="R333" s="202">
        <f t="shared" si="82"/>
        <v>0</v>
      </c>
      <c r="S333" s="202">
        <v>0</v>
      </c>
      <c r="T333" s="203">
        <f t="shared" si="83"/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4" t="s">
        <v>160</v>
      </c>
      <c r="AT333" s="204" t="s">
        <v>155</v>
      </c>
      <c r="AU333" s="204" t="s">
        <v>78</v>
      </c>
      <c r="AY333" s="18" t="s">
        <v>153</v>
      </c>
      <c r="BE333" s="205">
        <f t="shared" si="84"/>
        <v>0</v>
      </c>
      <c r="BF333" s="205">
        <f t="shared" si="85"/>
        <v>0</v>
      </c>
      <c r="BG333" s="205">
        <f t="shared" si="86"/>
        <v>0</v>
      </c>
      <c r="BH333" s="205">
        <f t="shared" si="87"/>
        <v>0</v>
      </c>
      <c r="BI333" s="205">
        <f t="shared" si="88"/>
        <v>0</v>
      </c>
      <c r="BJ333" s="18" t="s">
        <v>76</v>
      </c>
      <c r="BK333" s="205">
        <f t="shared" si="89"/>
        <v>0</v>
      </c>
      <c r="BL333" s="18" t="s">
        <v>160</v>
      </c>
      <c r="BM333" s="204" t="s">
        <v>1856</v>
      </c>
    </row>
    <row r="334" spans="1:65" s="2" customFormat="1" ht="21.75" customHeight="1">
      <c r="A334" s="35"/>
      <c r="B334" s="36"/>
      <c r="C334" s="193" t="s">
        <v>1857</v>
      </c>
      <c r="D334" s="193" t="s">
        <v>155</v>
      </c>
      <c r="E334" s="194" t="s">
        <v>1858</v>
      </c>
      <c r="F334" s="195" t="s">
        <v>1859</v>
      </c>
      <c r="G334" s="196" t="s">
        <v>196</v>
      </c>
      <c r="H334" s="197">
        <v>4</v>
      </c>
      <c r="I334" s="198"/>
      <c r="J334" s="199">
        <f t="shared" si="80"/>
        <v>0</v>
      </c>
      <c r="K334" s="195" t="s">
        <v>19</v>
      </c>
      <c r="L334" s="40"/>
      <c r="M334" s="200" t="s">
        <v>19</v>
      </c>
      <c r="N334" s="201" t="s">
        <v>39</v>
      </c>
      <c r="O334" s="65"/>
      <c r="P334" s="202">
        <f t="shared" si="81"/>
        <v>0</v>
      </c>
      <c r="Q334" s="202">
        <v>0</v>
      </c>
      <c r="R334" s="202">
        <f t="shared" si="82"/>
        <v>0</v>
      </c>
      <c r="S334" s="202">
        <v>0</v>
      </c>
      <c r="T334" s="203">
        <f t="shared" si="8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4" t="s">
        <v>160</v>
      </c>
      <c r="AT334" s="204" t="s">
        <v>155</v>
      </c>
      <c r="AU334" s="204" t="s">
        <v>78</v>
      </c>
      <c r="AY334" s="18" t="s">
        <v>153</v>
      </c>
      <c r="BE334" s="205">
        <f t="shared" si="84"/>
        <v>0</v>
      </c>
      <c r="BF334" s="205">
        <f t="shared" si="85"/>
        <v>0</v>
      </c>
      <c r="BG334" s="205">
        <f t="shared" si="86"/>
        <v>0</v>
      </c>
      <c r="BH334" s="205">
        <f t="shared" si="87"/>
        <v>0</v>
      </c>
      <c r="BI334" s="205">
        <f t="shared" si="88"/>
        <v>0</v>
      </c>
      <c r="BJ334" s="18" t="s">
        <v>76</v>
      </c>
      <c r="BK334" s="205">
        <f t="shared" si="89"/>
        <v>0</v>
      </c>
      <c r="BL334" s="18" t="s">
        <v>160</v>
      </c>
      <c r="BM334" s="204" t="s">
        <v>1860</v>
      </c>
    </row>
    <row r="335" spans="1:65" s="2" customFormat="1" ht="21.75" customHeight="1">
      <c r="A335" s="35"/>
      <c r="B335" s="36"/>
      <c r="C335" s="193" t="s">
        <v>1861</v>
      </c>
      <c r="D335" s="193" t="s">
        <v>155</v>
      </c>
      <c r="E335" s="194" t="s">
        <v>1862</v>
      </c>
      <c r="F335" s="195" t="s">
        <v>1863</v>
      </c>
      <c r="G335" s="196" t="s">
        <v>196</v>
      </c>
      <c r="H335" s="197">
        <v>5</v>
      </c>
      <c r="I335" s="198"/>
      <c r="J335" s="199">
        <f t="shared" si="80"/>
        <v>0</v>
      </c>
      <c r="K335" s="195" t="s">
        <v>19</v>
      </c>
      <c r="L335" s="40"/>
      <c r="M335" s="200" t="s">
        <v>19</v>
      </c>
      <c r="N335" s="201" t="s">
        <v>39</v>
      </c>
      <c r="O335" s="65"/>
      <c r="P335" s="202">
        <f t="shared" si="81"/>
        <v>0</v>
      </c>
      <c r="Q335" s="202">
        <v>0</v>
      </c>
      <c r="R335" s="202">
        <f t="shared" si="82"/>
        <v>0</v>
      </c>
      <c r="S335" s="202">
        <v>0</v>
      </c>
      <c r="T335" s="203">
        <f t="shared" si="83"/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4" t="s">
        <v>160</v>
      </c>
      <c r="AT335" s="204" t="s">
        <v>155</v>
      </c>
      <c r="AU335" s="204" t="s">
        <v>78</v>
      </c>
      <c r="AY335" s="18" t="s">
        <v>153</v>
      </c>
      <c r="BE335" s="205">
        <f t="shared" si="84"/>
        <v>0</v>
      </c>
      <c r="BF335" s="205">
        <f t="shared" si="85"/>
        <v>0</v>
      </c>
      <c r="BG335" s="205">
        <f t="shared" si="86"/>
        <v>0</v>
      </c>
      <c r="BH335" s="205">
        <f t="shared" si="87"/>
        <v>0</v>
      </c>
      <c r="BI335" s="205">
        <f t="shared" si="88"/>
        <v>0</v>
      </c>
      <c r="BJ335" s="18" t="s">
        <v>76</v>
      </c>
      <c r="BK335" s="205">
        <f t="shared" si="89"/>
        <v>0</v>
      </c>
      <c r="BL335" s="18" t="s">
        <v>160</v>
      </c>
      <c r="BM335" s="204" t="s">
        <v>1864</v>
      </c>
    </row>
    <row r="336" spans="1:65" s="2" customFormat="1" ht="21.75" customHeight="1">
      <c r="A336" s="35"/>
      <c r="B336" s="36"/>
      <c r="C336" s="239" t="s">
        <v>1865</v>
      </c>
      <c r="D336" s="239" t="s">
        <v>296</v>
      </c>
      <c r="E336" s="240" t="s">
        <v>1866</v>
      </c>
      <c r="F336" s="241" t="s">
        <v>1867</v>
      </c>
      <c r="G336" s="242" t="s">
        <v>196</v>
      </c>
      <c r="H336" s="243">
        <v>5</v>
      </c>
      <c r="I336" s="244"/>
      <c r="J336" s="245">
        <f t="shared" si="80"/>
        <v>0</v>
      </c>
      <c r="K336" s="241" t="s">
        <v>159</v>
      </c>
      <c r="L336" s="246"/>
      <c r="M336" s="247" t="s">
        <v>19</v>
      </c>
      <c r="N336" s="248" t="s">
        <v>39</v>
      </c>
      <c r="O336" s="65"/>
      <c r="P336" s="202">
        <f t="shared" si="81"/>
        <v>0</v>
      </c>
      <c r="Q336" s="202">
        <v>5.8000000000000003E-2</v>
      </c>
      <c r="R336" s="202">
        <f t="shared" si="82"/>
        <v>0.29000000000000004</v>
      </c>
      <c r="S336" s="202">
        <v>0</v>
      </c>
      <c r="T336" s="203">
        <f t="shared" si="83"/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4" t="s">
        <v>207</v>
      </c>
      <c r="AT336" s="204" t="s">
        <v>296</v>
      </c>
      <c r="AU336" s="204" t="s">
        <v>78</v>
      </c>
      <c r="AY336" s="18" t="s">
        <v>153</v>
      </c>
      <c r="BE336" s="205">
        <f t="shared" si="84"/>
        <v>0</v>
      </c>
      <c r="BF336" s="205">
        <f t="shared" si="85"/>
        <v>0</v>
      </c>
      <c r="BG336" s="205">
        <f t="shared" si="86"/>
        <v>0</v>
      </c>
      <c r="BH336" s="205">
        <f t="shared" si="87"/>
        <v>0</v>
      </c>
      <c r="BI336" s="205">
        <f t="shared" si="88"/>
        <v>0</v>
      </c>
      <c r="BJ336" s="18" t="s">
        <v>76</v>
      </c>
      <c r="BK336" s="205">
        <f t="shared" si="89"/>
        <v>0</v>
      </c>
      <c r="BL336" s="18" t="s">
        <v>160</v>
      </c>
      <c r="BM336" s="204" t="s">
        <v>1868</v>
      </c>
    </row>
    <row r="337" spans="1:65" s="2" customFormat="1" ht="16.5" customHeight="1">
      <c r="A337" s="35"/>
      <c r="B337" s="36"/>
      <c r="C337" s="239" t="s">
        <v>1869</v>
      </c>
      <c r="D337" s="239" t="s">
        <v>296</v>
      </c>
      <c r="E337" s="240" t="s">
        <v>1870</v>
      </c>
      <c r="F337" s="241" t="s">
        <v>1871</v>
      </c>
      <c r="G337" s="242" t="s">
        <v>196</v>
      </c>
      <c r="H337" s="243">
        <v>21</v>
      </c>
      <c r="I337" s="244"/>
      <c r="J337" s="245">
        <f t="shared" si="80"/>
        <v>0</v>
      </c>
      <c r="K337" s="241" t="s">
        <v>159</v>
      </c>
      <c r="L337" s="246"/>
      <c r="M337" s="247" t="s">
        <v>19</v>
      </c>
      <c r="N337" s="248" t="s">
        <v>39</v>
      </c>
      <c r="O337" s="65"/>
      <c r="P337" s="202">
        <f t="shared" si="81"/>
        <v>0</v>
      </c>
      <c r="Q337" s="202">
        <v>0.01</v>
      </c>
      <c r="R337" s="202">
        <f t="shared" si="82"/>
        <v>0.21</v>
      </c>
      <c r="S337" s="202">
        <v>0</v>
      </c>
      <c r="T337" s="203">
        <f t="shared" si="83"/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4" t="s">
        <v>207</v>
      </c>
      <c r="AT337" s="204" t="s">
        <v>296</v>
      </c>
      <c r="AU337" s="204" t="s">
        <v>78</v>
      </c>
      <c r="AY337" s="18" t="s">
        <v>153</v>
      </c>
      <c r="BE337" s="205">
        <f t="shared" si="84"/>
        <v>0</v>
      </c>
      <c r="BF337" s="205">
        <f t="shared" si="85"/>
        <v>0</v>
      </c>
      <c r="BG337" s="205">
        <f t="shared" si="86"/>
        <v>0</v>
      </c>
      <c r="BH337" s="205">
        <f t="shared" si="87"/>
        <v>0</v>
      </c>
      <c r="BI337" s="205">
        <f t="shared" si="88"/>
        <v>0</v>
      </c>
      <c r="BJ337" s="18" t="s">
        <v>76</v>
      </c>
      <c r="BK337" s="205">
        <f t="shared" si="89"/>
        <v>0</v>
      </c>
      <c r="BL337" s="18" t="s">
        <v>160</v>
      </c>
      <c r="BM337" s="204" t="s">
        <v>1872</v>
      </c>
    </row>
    <row r="338" spans="1:65" s="2" customFormat="1" ht="44.25" customHeight="1">
      <c r="A338" s="35"/>
      <c r="B338" s="36"/>
      <c r="C338" s="193" t="s">
        <v>1873</v>
      </c>
      <c r="D338" s="193" t="s">
        <v>155</v>
      </c>
      <c r="E338" s="194" t="s">
        <v>1678</v>
      </c>
      <c r="F338" s="195" t="s">
        <v>1679</v>
      </c>
      <c r="G338" s="196" t="s">
        <v>432</v>
      </c>
      <c r="H338" s="197">
        <v>0.32</v>
      </c>
      <c r="I338" s="198"/>
      <c r="J338" s="199">
        <f t="shared" si="80"/>
        <v>0</v>
      </c>
      <c r="K338" s="195" t="s">
        <v>159</v>
      </c>
      <c r="L338" s="40"/>
      <c r="M338" s="200" t="s">
        <v>19</v>
      </c>
      <c r="N338" s="201" t="s">
        <v>39</v>
      </c>
      <c r="O338" s="65"/>
      <c r="P338" s="202">
        <f t="shared" si="81"/>
        <v>0</v>
      </c>
      <c r="Q338" s="202">
        <v>0</v>
      </c>
      <c r="R338" s="202">
        <f t="shared" si="82"/>
        <v>0</v>
      </c>
      <c r="S338" s="202">
        <v>0</v>
      </c>
      <c r="T338" s="203">
        <f t="shared" si="83"/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4" t="s">
        <v>160</v>
      </c>
      <c r="AT338" s="204" t="s">
        <v>155</v>
      </c>
      <c r="AU338" s="204" t="s">
        <v>78</v>
      </c>
      <c r="AY338" s="18" t="s">
        <v>153</v>
      </c>
      <c r="BE338" s="205">
        <f t="shared" si="84"/>
        <v>0</v>
      </c>
      <c r="BF338" s="205">
        <f t="shared" si="85"/>
        <v>0</v>
      </c>
      <c r="BG338" s="205">
        <f t="shared" si="86"/>
        <v>0</v>
      </c>
      <c r="BH338" s="205">
        <f t="shared" si="87"/>
        <v>0</v>
      </c>
      <c r="BI338" s="205">
        <f t="shared" si="88"/>
        <v>0</v>
      </c>
      <c r="BJ338" s="18" t="s">
        <v>76</v>
      </c>
      <c r="BK338" s="205">
        <f t="shared" si="89"/>
        <v>0</v>
      </c>
      <c r="BL338" s="18" t="s">
        <v>160</v>
      </c>
      <c r="BM338" s="204" t="s">
        <v>1874</v>
      </c>
    </row>
    <row r="339" spans="1:65" s="12" customFormat="1" ht="22.9" customHeight="1">
      <c r="B339" s="177"/>
      <c r="C339" s="178"/>
      <c r="D339" s="179" t="s">
        <v>67</v>
      </c>
      <c r="E339" s="191" t="s">
        <v>1094</v>
      </c>
      <c r="F339" s="191" t="s">
        <v>1095</v>
      </c>
      <c r="G339" s="178"/>
      <c r="H339" s="178"/>
      <c r="I339" s="181"/>
      <c r="J339" s="192">
        <f>BK339</f>
        <v>0</v>
      </c>
      <c r="K339" s="178"/>
      <c r="L339" s="183"/>
      <c r="M339" s="184"/>
      <c r="N339" s="185"/>
      <c r="O339" s="185"/>
      <c r="P339" s="186">
        <f>P340</f>
        <v>0</v>
      </c>
      <c r="Q339" s="185"/>
      <c r="R339" s="186">
        <f>R340</f>
        <v>3.2799999999999999E-3</v>
      </c>
      <c r="S339" s="185"/>
      <c r="T339" s="187">
        <f>T340</f>
        <v>0</v>
      </c>
      <c r="AR339" s="188" t="s">
        <v>78</v>
      </c>
      <c r="AT339" s="189" t="s">
        <v>67</v>
      </c>
      <c r="AU339" s="189" t="s">
        <v>76</v>
      </c>
      <c r="AY339" s="188" t="s">
        <v>153</v>
      </c>
      <c r="BK339" s="190">
        <f>BK340</f>
        <v>0</v>
      </c>
    </row>
    <row r="340" spans="1:65" s="2" customFormat="1" ht="44.25" customHeight="1">
      <c r="A340" s="35"/>
      <c r="B340" s="36"/>
      <c r="C340" s="193" t="s">
        <v>1875</v>
      </c>
      <c r="D340" s="193" t="s">
        <v>155</v>
      </c>
      <c r="E340" s="194" t="s">
        <v>1876</v>
      </c>
      <c r="F340" s="195" t="s">
        <v>1877</v>
      </c>
      <c r="G340" s="196" t="s">
        <v>1089</v>
      </c>
      <c r="H340" s="197">
        <v>1</v>
      </c>
      <c r="I340" s="198"/>
      <c r="J340" s="199">
        <f>ROUND(I340*H340,2)</f>
        <v>0</v>
      </c>
      <c r="K340" s="195" t="s">
        <v>159</v>
      </c>
      <c r="L340" s="40"/>
      <c r="M340" s="200" t="s">
        <v>19</v>
      </c>
      <c r="N340" s="201" t="s">
        <v>39</v>
      </c>
      <c r="O340" s="65"/>
      <c r="P340" s="202">
        <f>O340*H340</f>
        <v>0</v>
      </c>
      <c r="Q340" s="202">
        <v>3.2799999999999999E-3</v>
      </c>
      <c r="R340" s="202">
        <f>Q340*H340</f>
        <v>3.2799999999999999E-3</v>
      </c>
      <c r="S340" s="202">
        <v>0</v>
      </c>
      <c r="T340" s="20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4" t="s">
        <v>256</v>
      </c>
      <c r="AT340" s="204" t="s">
        <v>155</v>
      </c>
      <c r="AU340" s="204" t="s">
        <v>78</v>
      </c>
      <c r="AY340" s="18" t="s">
        <v>153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8" t="s">
        <v>76</v>
      </c>
      <c r="BK340" s="205">
        <f>ROUND(I340*H340,2)</f>
        <v>0</v>
      </c>
      <c r="BL340" s="18" t="s">
        <v>256</v>
      </c>
      <c r="BM340" s="204" t="s">
        <v>1878</v>
      </c>
    </row>
    <row r="341" spans="1:65" s="12" customFormat="1" ht="25.9" customHeight="1">
      <c r="B341" s="177"/>
      <c r="C341" s="178"/>
      <c r="D341" s="179" t="s">
        <v>67</v>
      </c>
      <c r="E341" s="180" t="s">
        <v>1879</v>
      </c>
      <c r="F341" s="180" t="s">
        <v>1880</v>
      </c>
      <c r="G341" s="178"/>
      <c r="H341" s="178"/>
      <c r="I341" s="181"/>
      <c r="J341" s="182">
        <f>BK341</f>
        <v>0</v>
      </c>
      <c r="K341" s="178"/>
      <c r="L341" s="183"/>
      <c r="M341" s="184"/>
      <c r="N341" s="185"/>
      <c r="O341" s="185"/>
      <c r="P341" s="186">
        <f>SUM(P342:P343)</f>
        <v>0</v>
      </c>
      <c r="Q341" s="185"/>
      <c r="R341" s="186">
        <f>SUM(R342:R343)</f>
        <v>0</v>
      </c>
      <c r="S341" s="185"/>
      <c r="T341" s="187">
        <f>SUM(T342:T343)</f>
        <v>0</v>
      </c>
      <c r="AR341" s="188" t="s">
        <v>160</v>
      </c>
      <c r="AT341" s="189" t="s">
        <v>67</v>
      </c>
      <c r="AU341" s="189" t="s">
        <v>68</v>
      </c>
      <c r="AY341" s="188" t="s">
        <v>153</v>
      </c>
      <c r="BK341" s="190">
        <f>SUM(BK342:BK343)</f>
        <v>0</v>
      </c>
    </row>
    <row r="342" spans="1:65" s="2" customFormat="1" ht="21.75" customHeight="1">
      <c r="A342" s="35"/>
      <c r="B342" s="36"/>
      <c r="C342" s="193" t="s">
        <v>1881</v>
      </c>
      <c r="D342" s="193" t="s">
        <v>155</v>
      </c>
      <c r="E342" s="194" t="s">
        <v>1882</v>
      </c>
      <c r="F342" s="195" t="s">
        <v>1883</v>
      </c>
      <c r="G342" s="196" t="s">
        <v>518</v>
      </c>
      <c r="H342" s="197">
        <v>80</v>
      </c>
      <c r="I342" s="198"/>
      <c r="J342" s="199">
        <f>ROUND(I342*H342,2)</f>
        <v>0</v>
      </c>
      <c r="K342" s="195" t="s">
        <v>159</v>
      </c>
      <c r="L342" s="40"/>
      <c r="M342" s="200" t="s">
        <v>19</v>
      </c>
      <c r="N342" s="201" t="s">
        <v>39</v>
      </c>
      <c r="O342" s="65"/>
      <c r="P342" s="202">
        <f>O342*H342</f>
        <v>0</v>
      </c>
      <c r="Q342" s="202">
        <v>0</v>
      </c>
      <c r="R342" s="202">
        <f>Q342*H342</f>
        <v>0</v>
      </c>
      <c r="S342" s="202">
        <v>0</v>
      </c>
      <c r="T342" s="20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4" t="s">
        <v>1884</v>
      </c>
      <c r="AT342" s="204" t="s">
        <v>155</v>
      </c>
      <c r="AU342" s="204" t="s">
        <v>76</v>
      </c>
      <c r="AY342" s="18" t="s">
        <v>153</v>
      </c>
      <c r="BE342" s="205">
        <f>IF(N342="základní",J342,0)</f>
        <v>0</v>
      </c>
      <c r="BF342" s="205">
        <f>IF(N342="snížená",J342,0)</f>
        <v>0</v>
      </c>
      <c r="BG342" s="205">
        <f>IF(N342="zákl. přenesená",J342,0)</f>
        <v>0</v>
      </c>
      <c r="BH342" s="205">
        <f>IF(N342="sníž. přenesená",J342,0)</f>
        <v>0</v>
      </c>
      <c r="BI342" s="205">
        <f>IF(N342="nulová",J342,0)</f>
        <v>0</v>
      </c>
      <c r="BJ342" s="18" t="s">
        <v>76</v>
      </c>
      <c r="BK342" s="205">
        <f>ROUND(I342*H342,2)</f>
        <v>0</v>
      </c>
      <c r="BL342" s="18" t="s">
        <v>1884</v>
      </c>
      <c r="BM342" s="204" t="s">
        <v>1885</v>
      </c>
    </row>
    <row r="343" spans="1:65" s="2" customFormat="1" ht="21.75" customHeight="1">
      <c r="A343" s="35"/>
      <c r="B343" s="36"/>
      <c r="C343" s="193" t="s">
        <v>1886</v>
      </c>
      <c r="D343" s="193" t="s">
        <v>155</v>
      </c>
      <c r="E343" s="194" t="s">
        <v>1882</v>
      </c>
      <c r="F343" s="195" t="s">
        <v>1883</v>
      </c>
      <c r="G343" s="196" t="s">
        <v>518</v>
      </c>
      <c r="H343" s="197">
        <v>24</v>
      </c>
      <c r="I343" s="198"/>
      <c r="J343" s="199">
        <f>ROUND(I343*H343,2)</f>
        <v>0</v>
      </c>
      <c r="K343" s="195" t="s">
        <v>159</v>
      </c>
      <c r="L343" s="40"/>
      <c r="M343" s="255" t="s">
        <v>19</v>
      </c>
      <c r="N343" s="256" t="s">
        <v>39</v>
      </c>
      <c r="O343" s="257"/>
      <c r="P343" s="258">
        <f>O343*H343</f>
        <v>0</v>
      </c>
      <c r="Q343" s="258">
        <v>0</v>
      </c>
      <c r="R343" s="258">
        <f>Q343*H343</f>
        <v>0</v>
      </c>
      <c r="S343" s="258">
        <v>0</v>
      </c>
      <c r="T343" s="25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4" t="s">
        <v>1884</v>
      </c>
      <c r="AT343" s="204" t="s">
        <v>155</v>
      </c>
      <c r="AU343" s="204" t="s">
        <v>76</v>
      </c>
      <c r="AY343" s="18" t="s">
        <v>153</v>
      </c>
      <c r="BE343" s="205">
        <f>IF(N343="základní",J343,0)</f>
        <v>0</v>
      </c>
      <c r="BF343" s="205">
        <f>IF(N343="snížená",J343,0)</f>
        <v>0</v>
      </c>
      <c r="BG343" s="205">
        <f>IF(N343="zákl. přenesená",J343,0)</f>
        <v>0</v>
      </c>
      <c r="BH343" s="205">
        <f>IF(N343="sníž. přenesená",J343,0)</f>
        <v>0</v>
      </c>
      <c r="BI343" s="205">
        <f>IF(N343="nulová",J343,0)</f>
        <v>0</v>
      </c>
      <c r="BJ343" s="18" t="s">
        <v>76</v>
      </c>
      <c r="BK343" s="205">
        <f>ROUND(I343*H343,2)</f>
        <v>0</v>
      </c>
      <c r="BL343" s="18" t="s">
        <v>1884</v>
      </c>
      <c r="BM343" s="204" t="s">
        <v>1887</v>
      </c>
    </row>
    <row r="344" spans="1:65" s="2" customFormat="1" ht="6.95" customHeight="1">
      <c r="A344" s="35"/>
      <c r="B344" s="48"/>
      <c r="C344" s="49"/>
      <c r="D344" s="49"/>
      <c r="E344" s="49"/>
      <c r="F344" s="49"/>
      <c r="G344" s="49"/>
      <c r="H344" s="49"/>
      <c r="I344" s="143"/>
      <c r="J344" s="49"/>
      <c r="K344" s="49"/>
      <c r="L344" s="40"/>
      <c r="M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</row>
  </sheetData>
  <sheetProtection algorithmName="SHA-512" hashValue="VeiT86GuMTedLW2QxwoRwVH24x62B8myGvCf1l3TQ2ODlQ6B+Dbdob2IZCV2lEyCy3/PQptsFFr9KOrTnZJW4A==" saltValue="Lo3ArCVlsmKrrEtQ7doM8ynY9Oymm9AjeZip7aFVQKb239d+Kl0kBCIRMdijid4fmSzb+5CveMxbMW3snnnITg==" spinCount="100000" sheet="1" objects="1" scenarios="1" formatColumns="0" formatRows="0" autoFilter="0"/>
  <autoFilter ref="C98:K343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1" customFormat="1" ht="12" customHeight="1">
      <c r="B8" s="21"/>
      <c r="D8" s="115" t="s">
        <v>108</v>
      </c>
      <c r="I8" s="109"/>
      <c r="L8" s="21"/>
    </row>
    <row r="9" spans="1:46" s="2" customFormat="1" ht="16.5" customHeight="1">
      <c r="A9" s="35"/>
      <c r="B9" s="40"/>
      <c r="C9" s="35"/>
      <c r="D9" s="35"/>
      <c r="E9" s="383" t="s">
        <v>986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987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1888</v>
      </c>
      <c r="F11" s="386"/>
      <c r="G11" s="386"/>
      <c r="H11" s="386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7" t="str">
        <f>'Rekapitulace zakázky'!E14</f>
        <v>Vyplň údaj</v>
      </c>
      <c r="F20" s="388"/>
      <c r="G20" s="388"/>
      <c r="H20" s="388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9" t="s">
        <v>19</v>
      </c>
      <c r="F29" s="389"/>
      <c r="G29" s="389"/>
      <c r="H29" s="38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ROUND(J96,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ROUND((SUM(BE96:BE194)),  2)</f>
        <v>0</v>
      </c>
      <c r="G35" s="35"/>
      <c r="H35" s="35"/>
      <c r="I35" s="132">
        <v>0.21</v>
      </c>
      <c r="J35" s="131">
        <f>ROUND(((SUM(BE96:BE194))*I35),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ROUND((SUM(BF96:BF194)),  2)</f>
        <v>0</v>
      </c>
      <c r="G36" s="35"/>
      <c r="H36" s="35"/>
      <c r="I36" s="132">
        <v>0.15</v>
      </c>
      <c r="J36" s="131">
        <f>ROUND(((SUM(BF96:BF194))*I36),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ROUND((SUM(BG96:BG194)),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ROUND((SUM(BH96:BH194)),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ROUND((SUM(BI96:BI194)),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110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0" t="str">
        <f>E7</f>
        <v>Šumperk ON - oprava VB</v>
      </c>
      <c r="F50" s="391"/>
      <c r="G50" s="391"/>
      <c r="H50" s="39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108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0" t="s">
        <v>986</v>
      </c>
      <c r="F52" s="392"/>
      <c r="G52" s="392"/>
      <c r="H52" s="392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987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04 - Vytápění</v>
      </c>
      <c r="F54" s="392"/>
      <c r="G54" s="392"/>
      <c r="H54" s="392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111</v>
      </c>
      <c r="D61" s="148"/>
      <c r="E61" s="148"/>
      <c r="F61" s="148"/>
      <c r="G61" s="148"/>
      <c r="H61" s="148"/>
      <c r="I61" s="149"/>
      <c r="J61" s="150" t="s">
        <v>112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J96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113</v>
      </c>
    </row>
    <row r="64" spans="1:47" s="9" customFormat="1" ht="24.95" customHeight="1">
      <c r="B64" s="152"/>
      <c r="C64" s="153"/>
      <c r="D64" s="154" t="s">
        <v>993</v>
      </c>
      <c r="E64" s="155"/>
      <c r="F64" s="155"/>
      <c r="G64" s="155"/>
      <c r="H64" s="155"/>
      <c r="I64" s="156"/>
      <c r="J64" s="157">
        <f>J97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1889</v>
      </c>
      <c r="E65" s="161"/>
      <c r="F65" s="161"/>
      <c r="G65" s="161"/>
      <c r="H65" s="161"/>
      <c r="I65" s="162"/>
      <c r="J65" s="163">
        <f>J98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1183</v>
      </c>
      <c r="E66" s="161"/>
      <c r="F66" s="161"/>
      <c r="G66" s="161"/>
      <c r="H66" s="161"/>
      <c r="I66" s="162"/>
      <c r="J66" s="163">
        <f>J107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1066</v>
      </c>
      <c r="E67" s="161"/>
      <c r="F67" s="161"/>
      <c r="G67" s="161"/>
      <c r="H67" s="161"/>
      <c r="I67" s="162"/>
      <c r="J67" s="163">
        <f>J108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1067</v>
      </c>
      <c r="E68" s="161"/>
      <c r="F68" s="161"/>
      <c r="G68" s="161"/>
      <c r="H68" s="161"/>
      <c r="I68" s="162"/>
      <c r="J68" s="163">
        <f>J113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1890</v>
      </c>
      <c r="E69" s="161"/>
      <c r="F69" s="161"/>
      <c r="G69" s="161"/>
      <c r="H69" s="161"/>
      <c r="I69" s="162"/>
      <c r="J69" s="163">
        <f>J129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1068</v>
      </c>
      <c r="E70" s="161"/>
      <c r="F70" s="161"/>
      <c r="G70" s="161"/>
      <c r="H70" s="161"/>
      <c r="I70" s="162"/>
      <c r="J70" s="163">
        <f>J146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1069</v>
      </c>
      <c r="E71" s="161"/>
      <c r="F71" s="161"/>
      <c r="G71" s="161"/>
      <c r="H71" s="161"/>
      <c r="I71" s="162"/>
      <c r="J71" s="163">
        <f>J157</f>
        <v>0</v>
      </c>
      <c r="K71" s="98"/>
      <c r="L71" s="164"/>
    </row>
    <row r="72" spans="1:31" s="10" customFormat="1" ht="19.899999999999999" customHeight="1">
      <c r="B72" s="159"/>
      <c r="C72" s="98"/>
      <c r="D72" s="160" t="s">
        <v>129</v>
      </c>
      <c r="E72" s="161"/>
      <c r="F72" s="161"/>
      <c r="G72" s="161"/>
      <c r="H72" s="161"/>
      <c r="I72" s="162"/>
      <c r="J72" s="163">
        <f>J183</f>
        <v>0</v>
      </c>
      <c r="K72" s="98"/>
      <c r="L72" s="164"/>
    </row>
    <row r="73" spans="1:31" s="10" customFormat="1" ht="19.899999999999999" customHeight="1">
      <c r="B73" s="159"/>
      <c r="C73" s="98"/>
      <c r="D73" s="160" t="s">
        <v>1891</v>
      </c>
      <c r="E73" s="161"/>
      <c r="F73" s="161"/>
      <c r="G73" s="161"/>
      <c r="H73" s="161"/>
      <c r="I73" s="162"/>
      <c r="J73" s="163">
        <f>J185</f>
        <v>0</v>
      </c>
      <c r="K73" s="98"/>
      <c r="L73" s="164"/>
    </row>
    <row r="74" spans="1:31" s="9" customFormat="1" ht="24.95" customHeight="1">
      <c r="B74" s="152"/>
      <c r="C74" s="153"/>
      <c r="D74" s="154" t="s">
        <v>1189</v>
      </c>
      <c r="E74" s="155"/>
      <c r="F74" s="155"/>
      <c r="G74" s="155"/>
      <c r="H74" s="155"/>
      <c r="I74" s="156"/>
      <c r="J74" s="157">
        <f>J192</f>
        <v>0</v>
      </c>
      <c r="K74" s="153"/>
      <c r="L74" s="158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143"/>
      <c r="J76" s="49"/>
      <c r="K76" s="49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146"/>
      <c r="J80" s="51"/>
      <c r="K80" s="51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138</v>
      </c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6.5" customHeight="1">
      <c r="A84" s="35"/>
      <c r="B84" s="36"/>
      <c r="C84" s="37"/>
      <c r="D84" s="37"/>
      <c r="E84" s="390" t="str">
        <f>E7</f>
        <v>Šumperk ON - oprava VB</v>
      </c>
      <c r="F84" s="391"/>
      <c r="G84" s="391"/>
      <c r="H84" s="391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1" customFormat="1" ht="12" customHeight="1">
      <c r="B85" s="22"/>
      <c r="C85" s="30" t="s">
        <v>108</v>
      </c>
      <c r="D85" s="23"/>
      <c r="E85" s="23"/>
      <c r="F85" s="23"/>
      <c r="G85" s="23"/>
      <c r="H85" s="23"/>
      <c r="I85" s="109"/>
      <c r="J85" s="23"/>
      <c r="K85" s="23"/>
      <c r="L85" s="21"/>
    </row>
    <row r="86" spans="1:63" s="2" customFormat="1" ht="16.5" customHeight="1">
      <c r="A86" s="35"/>
      <c r="B86" s="36"/>
      <c r="C86" s="37"/>
      <c r="D86" s="37"/>
      <c r="E86" s="390" t="s">
        <v>986</v>
      </c>
      <c r="F86" s="392"/>
      <c r="G86" s="392"/>
      <c r="H86" s="392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987</v>
      </c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44" t="str">
        <f>E11</f>
        <v>04 - Vytápění</v>
      </c>
      <c r="F88" s="392"/>
      <c r="G88" s="392"/>
      <c r="H88" s="392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F14</f>
        <v xml:space="preserve"> </v>
      </c>
      <c r="G90" s="37"/>
      <c r="H90" s="37"/>
      <c r="I90" s="118" t="s">
        <v>23</v>
      </c>
      <c r="J90" s="60">
        <f>IF(J14="","",J14)</f>
        <v>0</v>
      </c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24</v>
      </c>
      <c r="D92" s="37"/>
      <c r="E92" s="37"/>
      <c r="F92" s="28" t="str">
        <f>E17</f>
        <v xml:space="preserve"> </v>
      </c>
      <c r="G92" s="37"/>
      <c r="H92" s="37"/>
      <c r="I92" s="118" t="s">
        <v>29</v>
      </c>
      <c r="J92" s="33" t="str">
        <f>E23</f>
        <v xml:space="preserve"> </v>
      </c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27</v>
      </c>
      <c r="D93" s="37"/>
      <c r="E93" s="37"/>
      <c r="F93" s="28" t="str">
        <f>IF(E20="","",E20)</f>
        <v>Vyplň údaj</v>
      </c>
      <c r="G93" s="37"/>
      <c r="H93" s="37"/>
      <c r="I93" s="118" t="s">
        <v>31</v>
      </c>
      <c r="J93" s="33" t="str">
        <f>E26</f>
        <v xml:space="preserve"> 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116"/>
      <c r="J94" s="37"/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65"/>
      <c r="B95" s="166"/>
      <c r="C95" s="167" t="s">
        <v>139</v>
      </c>
      <c r="D95" s="168" t="s">
        <v>53</v>
      </c>
      <c r="E95" s="168" t="s">
        <v>49</v>
      </c>
      <c r="F95" s="168" t="s">
        <v>50</v>
      </c>
      <c r="G95" s="168" t="s">
        <v>140</v>
      </c>
      <c r="H95" s="168" t="s">
        <v>141</v>
      </c>
      <c r="I95" s="169" t="s">
        <v>142</v>
      </c>
      <c r="J95" s="168" t="s">
        <v>112</v>
      </c>
      <c r="K95" s="170" t="s">
        <v>143</v>
      </c>
      <c r="L95" s="171"/>
      <c r="M95" s="69" t="s">
        <v>19</v>
      </c>
      <c r="N95" s="70" t="s">
        <v>38</v>
      </c>
      <c r="O95" s="70" t="s">
        <v>144</v>
      </c>
      <c r="P95" s="70" t="s">
        <v>145</v>
      </c>
      <c r="Q95" s="70" t="s">
        <v>146</v>
      </c>
      <c r="R95" s="70" t="s">
        <v>147</v>
      </c>
      <c r="S95" s="70" t="s">
        <v>148</v>
      </c>
      <c r="T95" s="71" t="s">
        <v>149</v>
      </c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</row>
    <row r="96" spans="1:63" s="2" customFormat="1" ht="22.9" customHeight="1">
      <c r="A96" s="35"/>
      <c r="B96" s="36"/>
      <c r="C96" s="76" t="s">
        <v>150</v>
      </c>
      <c r="D96" s="37"/>
      <c r="E96" s="37"/>
      <c r="F96" s="37"/>
      <c r="G96" s="37"/>
      <c r="H96" s="37"/>
      <c r="I96" s="116"/>
      <c r="J96" s="172">
        <f>BK96</f>
        <v>0</v>
      </c>
      <c r="K96" s="37"/>
      <c r="L96" s="40"/>
      <c r="M96" s="72"/>
      <c r="N96" s="173"/>
      <c r="O96" s="73"/>
      <c r="P96" s="174">
        <f>P97+P192</f>
        <v>0</v>
      </c>
      <c r="Q96" s="73"/>
      <c r="R96" s="174">
        <f>R97+R192</f>
        <v>1.49946</v>
      </c>
      <c r="S96" s="73"/>
      <c r="T96" s="175">
        <f>T97+T192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67</v>
      </c>
      <c r="AU96" s="18" t="s">
        <v>113</v>
      </c>
      <c r="BK96" s="176">
        <f>BK97+BK192</f>
        <v>0</v>
      </c>
    </row>
    <row r="97" spans="1:65" s="12" customFormat="1" ht="25.9" customHeight="1">
      <c r="B97" s="177"/>
      <c r="C97" s="178"/>
      <c r="D97" s="179" t="s">
        <v>67</v>
      </c>
      <c r="E97" s="180" t="s">
        <v>458</v>
      </c>
      <c r="F97" s="180" t="s">
        <v>458</v>
      </c>
      <c r="G97" s="178"/>
      <c r="H97" s="178"/>
      <c r="I97" s="181"/>
      <c r="J97" s="182">
        <f>BK97</f>
        <v>0</v>
      </c>
      <c r="K97" s="178"/>
      <c r="L97" s="183"/>
      <c r="M97" s="184"/>
      <c r="N97" s="185"/>
      <c r="O97" s="185"/>
      <c r="P97" s="186">
        <f>P98+P107+P108+P113+P129+P146+P157+P183+P185</f>
        <v>0</v>
      </c>
      <c r="Q97" s="185"/>
      <c r="R97" s="186">
        <f>R98+R107+R108+R113+R129+R146+R157+R183+R185</f>
        <v>1.49946</v>
      </c>
      <c r="S97" s="185"/>
      <c r="T97" s="187">
        <f>T98+T107+T108+T113+T129+T146+T157+T183+T185</f>
        <v>0</v>
      </c>
      <c r="AR97" s="188" t="s">
        <v>78</v>
      </c>
      <c r="AT97" s="189" t="s">
        <v>67</v>
      </c>
      <c r="AU97" s="189" t="s">
        <v>68</v>
      </c>
      <c r="AY97" s="188" t="s">
        <v>153</v>
      </c>
      <c r="BK97" s="190">
        <f>BK98+BK107+BK108+BK113+BK129+BK146+BK157+BK183+BK185</f>
        <v>0</v>
      </c>
    </row>
    <row r="98" spans="1:65" s="12" customFormat="1" ht="22.9" customHeight="1">
      <c r="B98" s="177"/>
      <c r="C98" s="178"/>
      <c r="D98" s="179" t="s">
        <v>67</v>
      </c>
      <c r="E98" s="191" t="s">
        <v>1892</v>
      </c>
      <c r="F98" s="191" t="s">
        <v>1893</v>
      </c>
      <c r="G98" s="178"/>
      <c r="H98" s="178"/>
      <c r="I98" s="181"/>
      <c r="J98" s="192">
        <f>BK98</f>
        <v>0</v>
      </c>
      <c r="K98" s="178"/>
      <c r="L98" s="183"/>
      <c r="M98" s="184"/>
      <c r="N98" s="185"/>
      <c r="O98" s="185"/>
      <c r="P98" s="186">
        <f>SUM(P99:P106)</f>
        <v>0</v>
      </c>
      <c r="Q98" s="185"/>
      <c r="R98" s="186">
        <f>SUM(R99:R106)</f>
        <v>0.44078000000000001</v>
      </c>
      <c r="S98" s="185"/>
      <c r="T98" s="187">
        <f>SUM(T99:T106)</f>
        <v>0</v>
      </c>
      <c r="AR98" s="188" t="s">
        <v>78</v>
      </c>
      <c r="AT98" s="189" t="s">
        <v>67</v>
      </c>
      <c r="AU98" s="189" t="s">
        <v>76</v>
      </c>
      <c r="AY98" s="188" t="s">
        <v>153</v>
      </c>
      <c r="BK98" s="190">
        <f>SUM(BK99:BK106)</f>
        <v>0</v>
      </c>
    </row>
    <row r="99" spans="1:65" s="2" customFormat="1" ht="55.5" customHeight="1">
      <c r="A99" s="35"/>
      <c r="B99" s="36"/>
      <c r="C99" s="193" t="s">
        <v>76</v>
      </c>
      <c r="D99" s="193" t="s">
        <v>155</v>
      </c>
      <c r="E99" s="194" t="s">
        <v>1330</v>
      </c>
      <c r="F99" s="195" t="s">
        <v>1331</v>
      </c>
      <c r="G99" s="196" t="s">
        <v>308</v>
      </c>
      <c r="H99" s="197">
        <v>67</v>
      </c>
      <c r="I99" s="198"/>
      <c r="J99" s="199">
        <f t="shared" ref="J99:J106" si="0">ROUND(I99*H99,2)</f>
        <v>0</v>
      </c>
      <c r="K99" s="195" t="s">
        <v>159</v>
      </c>
      <c r="L99" s="40"/>
      <c r="M99" s="200" t="s">
        <v>19</v>
      </c>
      <c r="N99" s="201" t="s">
        <v>39</v>
      </c>
      <c r="O99" s="65"/>
      <c r="P99" s="202">
        <f t="shared" ref="P99:P106" si="1">O99*H99</f>
        <v>0</v>
      </c>
      <c r="Q99" s="202">
        <v>1.9000000000000001E-4</v>
      </c>
      <c r="R99" s="202">
        <f t="shared" ref="R99:R106" si="2">Q99*H99</f>
        <v>1.273E-2</v>
      </c>
      <c r="S99" s="202">
        <v>0</v>
      </c>
      <c r="T99" s="203">
        <f t="shared" ref="T99:T106" si="3"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256</v>
      </c>
      <c r="AT99" s="204" t="s">
        <v>155</v>
      </c>
      <c r="AU99" s="204" t="s">
        <v>78</v>
      </c>
      <c r="AY99" s="18" t="s">
        <v>153</v>
      </c>
      <c r="BE99" s="205">
        <f t="shared" ref="BE99:BE106" si="4">IF(N99="základní",J99,0)</f>
        <v>0</v>
      </c>
      <c r="BF99" s="205">
        <f t="shared" ref="BF99:BF106" si="5">IF(N99="snížená",J99,0)</f>
        <v>0</v>
      </c>
      <c r="BG99" s="205">
        <f t="shared" ref="BG99:BG106" si="6">IF(N99="zákl. přenesená",J99,0)</f>
        <v>0</v>
      </c>
      <c r="BH99" s="205">
        <f t="shared" ref="BH99:BH106" si="7">IF(N99="sníž. přenesená",J99,0)</f>
        <v>0</v>
      </c>
      <c r="BI99" s="205">
        <f t="shared" ref="BI99:BI106" si="8">IF(N99="nulová",J99,0)</f>
        <v>0</v>
      </c>
      <c r="BJ99" s="18" t="s">
        <v>76</v>
      </c>
      <c r="BK99" s="205">
        <f t="shared" ref="BK99:BK106" si="9">ROUND(I99*H99,2)</f>
        <v>0</v>
      </c>
      <c r="BL99" s="18" t="s">
        <v>256</v>
      </c>
      <c r="BM99" s="204" t="s">
        <v>1894</v>
      </c>
    </row>
    <row r="100" spans="1:65" s="2" customFormat="1" ht="21.75" customHeight="1">
      <c r="A100" s="35"/>
      <c r="B100" s="36"/>
      <c r="C100" s="239" t="s">
        <v>78</v>
      </c>
      <c r="D100" s="239" t="s">
        <v>296</v>
      </c>
      <c r="E100" s="240" t="s">
        <v>1895</v>
      </c>
      <c r="F100" s="241" t="s">
        <v>1896</v>
      </c>
      <c r="G100" s="242" t="s">
        <v>308</v>
      </c>
      <c r="H100" s="243">
        <v>67</v>
      </c>
      <c r="I100" s="244"/>
      <c r="J100" s="245">
        <f t="shared" si="0"/>
        <v>0</v>
      </c>
      <c r="K100" s="241" t="s">
        <v>159</v>
      </c>
      <c r="L100" s="246"/>
      <c r="M100" s="247" t="s">
        <v>19</v>
      </c>
      <c r="N100" s="248" t="s">
        <v>39</v>
      </c>
      <c r="O100" s="65"/>
      <c r="P100" s="202">
        <f t="shared" si="1"/>
        <v>0</v>
      </c>
      <c r="Q100" s="202">
        <v>7.2000000000000005E-4</v>
      </c>
      <c r="R100" s="202">
        <f t="shared" si="2"/>
        <v>4.8240000000000005E-2</v>
      </c>
      <c r="S100" s="202">
        <v>0</v>
      </c>
      <c r="T100" s="203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340</v>
      </c>
      <c r="AT100" s="204" t="s">
        <v>296</v>
      </c>
      <c r="AU100" s="204" t="s">
        <v>78</v>
      </c>
      <c r="AY100" s="18" t="s">
        <v>153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256</v>
      </c>
      <c r="BM100" s="204" t="s">
        <v>1897</v>
      </c>
    </row>
    <row r="101" spans="1:65" s="2" customFormat="1" ht="55.5" customHeight="1">
      <c r="A101" s="35"/>
      <c r="B101" s="36"/>
      <c r="C101" s="193" t="s">
        <v>175</v>
      </c>
      <c r="D101" s="193" t="s">
        <v>155</v>
      </c>
      <c r="E101" s="194" t="s">
        <v>1333</v>
      </c>
      <c r="F101" s="195" t="s">
        <v>1334</v>
      </c>
      <c r="G101" s="196" t="s">
        <v>308</v>
      </c>
      <c r="H101" s="197">
        <v>25</v>
      </c>
      <c r="I101" s="198"/>
      <c r="J101" s="199">
        <f t="shared" si="0"/>
        <v>0</v>
      </c>
      <c r="K101" s="195" t="s">
        <v>159</v>
      </c>
      <c r="L101" s="40"/>
      <c r="M101" s="200" t="s">
        <v>19</v>
      </c>
      <c r="N101" s="201" t="s">
        <v>39</v>
      </c>
      <c r="O101" s="65"/>
      <c r="P101" s="202">
        <f t="shared" si="1"/>
        <v>0</v>
      </c>
      <c r="Q101" s="202">
        <v>2.7E-4</v>
      </c>
      <c r="R101" s="202">
        <f t="shared" si="2"/>
        <v>6.7499999999999999E-3</v>
      </c>
      <c r="S101" s="202">
        <v>0</v>
      </c>
      <c r="T101" s="203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256</v>
      </c>
      <c r="AT101" s="204" t="s">
        <v>155</v>
      </c>
      <c r="AU101" s="204" t="s">
        <v>78</v>
      </c>
      <c r="AY101" s="18" t="s">
        <v>153</v>
      </c>
      <c r="BE101" s="205">
        <f t="shared" si="4"/>
        <v>0</v>
      </c>
      <c r="BF101" s="205">
        <f t="shared" si="5"/>
        <v>0</v>
      </c>
      <c r="BG101" s="205">
        <f t="shared" si="6"/>
        <v>0</v>
      </c>
      <c r="BH101" s="205">
        <f t="shared" si="7"/>
        <v>0</v>
      </c>
      <c r="BI101" s="205">
        <f t="shared" si="8"/>
        <v>0</v>
      </c>
      <c r="BJ101" s="18" t="s">
        <v>76</v>
      </c>
      <c r="BK101" s="205">
        <f t="shared" si="9"/>
        <v>0</v>
      </c>
      <c r="BL101" s="18" t="s">
        <v>256</v>
      </c>
      <c r="BM101" s="204" t="s">
        <v>1898</v>
      </c>
    </row>
    <row r="102" spans="1:65" s="2" customFormat="1" ht="21.75" customHeight="1">
      <c r="A102" s="35"/>
      <c r="B102" s="36"/>
      <c r="C102" s="239" t="s">
        <v>160</v>
      </c>
      <c r="D102" s="239" t="s">
        <v>296</v>
      </c>
      <c r="E102" s="240" t="s">
        <v>1899</v>
      </c>
      <c r="F102" s="241" t="s">
        <v>1900</v>
      </c>
      <c r="G102" s="242" t="s">
        <v>308</v>
      </c>
      <c r="H102" s="243">
        <v>18</v>
      </c>
      <c r="I102" s="244"/>
      <c r="J102" s="245">
        <f t="shared" si="0"/>
        <v>0</v>
      </c>
      <c r="K102" s="241" t="s">
        <v>159</v>
      </c>
      <c r="L102" s="246"/>
      <c r="M102" s="247" t="s">
        <v>19</v>
      </c>
      <c r="N102" s="248" t="s">
        <v>39</v>
      </c>
      <c r="O102" s="65"/>
      <c r="P102" s="202">
        <f t="shared" si="1"/>
        <v>0</v>
      </c>
      <c r="Q102" s="202">
        <v>1.75E-3</v>
      </c>
      <c r="R102" s="202">
        <f t="shared" si="2"/>
        <v>3.15E-2</v>
      </c>
      <c r="S102" s="202">
        <v>0</v>
      </c>
      <c r="T102" s="203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340</v>
      </c>
      <c r="AT102" s="204" t="s">
        <v>296</v>
      </c>
      <c r="AU102" s="204" t="s">
        <v>78</v>
      </c>
      <c r="AY102" s="18" t="s">
        <v>153</v>
      </c>
      <c r="BE102" s="205">
        <f t="shared" si="4"/>
        <v>0</v>
      </c>
      <c r="BF102" s="205">
        <f t="shared" si="5"/>
        <v>0</v>
      </c>
      <c r="BG102" s="205">
        <f t="shared" si="6"/>
        <v>0</v>
      </c>
      <c r="BH102" s="205">
        <f t="shared" si="7"/>
        <v>0</v>
      </c>
      <c r="BI102" s="205">
        <f t="shared" si="8"/>
        <v>0</v>
      </c>
      <c r="BJ102" s="18" t="s">
        <v>76</v>
      </c>
      <c r="BK102" s="205">
        <f t="shared" si="9"/>
        <v>0</v>
      </c>
      <c r="BL102" s="18" t="s">
        <v>256</v>
      </c>
      <c r="BM102" s="204" t="s">
        <v>1901</v>
      </c>
    </row>
    <row r="103" spans="1:65" s="2" customFormat="1" ht="21.75" customHeight="1">
      <c r="A103" s="35"/>
      <c r="B103" s="36"/>
      <c r="C103" s="239" t="s">
        <v>186</v>
      </c>
      <c r="D103" s="239" t="s">
        <v>296</v>
      </c>
      <c r="E103" s="240" t="s">
        <v>1902</v>
      </c>
      <c r="F103" s="241" t="s">
        <v>1903</v>
      </c>
      <c r="G103" s="242" t="s">
        <v>308</v>
      </c>
      <c r="H103" s="243">
        <v>7</v>
      </c>
      <c r="I103" s="244"/>
      <c r="J103" s="245">
        <f t="shared" si="0"/>
        <v>0</v>
      </c>
      <c r="K103" s="241" t="s">
        <v>159</v>
      </c>
      <c r="L103" s="246"/>
      <c r="M103" s="247" t="s">
        <v>19</v>
      </c>
      <c r="N103" s="248" t="s">
        <v>39</v>
      </c>
      <c r="O103" s="65"/>
      <c r="P103" s="202">
        <f t="shared" si="1"/>
        <v>0</v>
      </c>
      <c r="Q103" s="202">
        <v>8.8000000000000003E-4</v>
      </c>
      <c r="R103" s="202">
        <f t="shared" si="2"/>
        <v>6.1600000000000005E-3</v>
      </c>
      <c r="S103" s="202">
        <v>0</v>
      </c>
      <c r="T103" s="203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340</v>
      </c>
      <c r="AT103" s="204" t="s">
        <v>296</v>
      </c>
      <c r="AU103" s="204" t="s">
        <v>78</v>
      </c>
      <c r="AY103" s="18" t="s">
        <v>153</v>
      </c>
      <c r="BE103" s="205">
        <f t="shared" si="4"/>
        <v>0</v>
      </c>
      <c r="BF103" s="205">
        <f t="shared" si="5"/>
        <v>0</v>
      </c>
      <c r="BG103" s="205">
        <f t="shared" si="6"/>
        <v>0</v>
      </c>
      <c r="BH103" s="205">
        <f t="shared" si="7"/>
        <v>0</v>
      </c>
      <c r="BI103" s="205">
        <f t="shared" si="8"/>
        <v>0</v>
      </c>
      <c r="BJ103" s="18" t="s">
        <v>76</v>
      </c>
      <c r="BK103" s="205">
        <f t="shared" si="9"/>
        <v>0</v>
      </c>
      <c r="BL103" s="18" t="s">
        <v>256</v>
      </c>
      <c r="BM103" s="204" t="s">
        <v>1904</v>
      </c>
    </row>
    <row r="104" spans="1:65" s="2" customFormat="1" ht="55.5" customHeight="1">
      <c r="A104" s="35"/>
      <c r="B104" s="36"/>
      <c r="C104" s="193" t="s">
        <v>193</v>
      </c>
      <c r="D104" s="193" t="s">
        <v>155</v>
      </c>
      <c r="E104" s="194" t="s">
        <v>1905</v>
      </c>
      <c r="F104" s="195" t="s">
        <v>1906</v>
      </c>
      <c r="G104" s="196" t="s">
        <v>308</v>
      </c>
      <c r="H104" s="197">
        <v>260</v>
      </c>
      <c r="I104" s="198"/>
      <c r="J104" s="199">
        <f t="shared" si="0"/>
        <v>0</v>
      </c>
      <c r="K104" s="195" t="s">
        <v>159</v>
      </c>
      <c r="L104" s="40"/>
      <c r="M104" s="200" t="s">
        <v>19</v>
      </c>
      <c r="N104" s="201" t="s">
        <v>39</v>
      </c>
      <c r="O104" s="65"/>
      <c r="P104" s="202">
        <f t="shared" si="1"/>
        <v>0</v>
      </c>
      <c r="Q104" s="202">
        <v>4.0999999999999999E-4</v>
      </c>
      <c r="R104" s="202">
        <f t="shared" si="2"/>
        <v>0.1066</v>
      </c>
      <c r="S104" s="202">
        <v>0</v>
      </c>
      <c r="T104" s="203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256</v>
      </c>
      <c r="AT104" s="204" t="s">
        <v>155</v>
      </c>
      <c r="AU104" s="204" t="s">
        <v>78</v>
      </c>
      <c r="AY104" s="18" t="s">
        <v>153</v>
      </c>
      <c r="BE104" s="205">
        <f t="shared" si="4"/>
        <v>0</v>
      </c>
      <c r="BF104" s="205">
        <f t="shared" si="5"/>
        <v>0</v>
      </c>
      <c r="BG104" s="205">
        <f t="shared" si="6"/>
        <v>0</v>
      </c>
      <c r="BH104" s="205">
        <f t="shared" si="7"/>
        <v>0</v>
      </c>
      <c r="BI104" s="205">
        <f t="shared" si="8"/>
        <v>0</v>
      </c>
      <c r="BJ104" s="18" t="s">
        <v>76</v>
      </c>
      <c r="BK104" s="205">
        <f t="shared" si="9"/>
        <v>0</v>
      </c>
      <c r="BL104" s="18" t="s">
        <v>256</v>
      </c>
      <c r="BM104" s="204" t="s">
        <v>1907</v>
      </c>
    </row>
    <row r="105" spans="1:65" s="2" customFormat="1" ht="21.75" customHeight="1">
      <c r="A105" s="35"/>
      <c r="B105" s="36"/>
      <c r="C105" s="239" t="s">
        <v>201</v>
      </c>
      <c r="D105" s="239" t="s">
        <v>296</v>
      </c>
      <c r="E105" s="240" t="s">
        <v>1908</v>
      </c>
      <c r="F105" s="241" t="s">
        <v>1909</v>
      </c>
      <c r="G105" s="242" t="s">
        <v>308</v>
      </c>
      <c r="H105" s="243">
        <v>260</v>
      </c>
      <c r="I105" s="244"/>
      <c r="J105" s="245">
        <f t="shared" si="0"/>
        <v>0</v>
      </c>
      <c r="K105" s="241" t="s">
        <v>159</v>
      </c>
      <c r="L105" s="246"/>
      <c r="M105" s="247" t="s">
        <v>19</v>
      </c>
      <c r="N105" s="248" t="s">
        <v>39</v>
      </c>
      <c r="O105" s="65"/>
      <c r="P105" s="202">
        <f t="shared" si="1"/>
        <v>0</v>
      </c>
      <c r="Q105" s="202">
        <v>8.8000000000000003E-4</v>
      </c>
      <c r="R105" s="202">
        <f t="shared" si="2"/>
        <v>0.2288</v>
      </c>
      <c r="S105" s="202">
        <v>0</v>
      </c>
      <c r="T105" s="203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340</v>
      </c>
      <c r="AT105" s="204" t="s">
        <v>296</v>
      </c>
      <c r="AU105" s="204" t="s">
        <v>78</v>
      </c>
      <c r="AY105" s="18" t="s">
        <v>153</v>
      </c>
      <c r="BE105" s="205">
        <f t="shared" si="4"/>
        <v>0</v>
      </c>
      <c r="BF105" s="205">
        <f t="shared" si="5"/>
        <v>0</v>
      </c>
      <c r="BG105" s="205">
        <f t="shared" si="6"/>
        <v>0</v>
      </c>
      <c r="BH105" s="205">
        <f t="shared" si="7"/>
        <v>0</v>
      </c>
      <c r="BI105" s="205">
        <f t="shared" si="8"/>
        <v>0</v>
      </c>
      <c r="BJ105" s="18" t="s">
        <v>76</v>
      </c>
      <c r="BK105" s="205">
        <f t="shared" si="9"/>
        <v>0</v>
      </c>
      <c r="BL105" s="18" t="s">
        <v>256</v>
      </c>
      <c r="BM105" s="204" t="s">
        <v>1910</v>
      </c>
    </row>
    <row r="106" spans="1:65" s="2" customFormat="1" ht="33" customHeight="1">
      <c r="A106" s="35"/>
      <c r="B106" s="36"/>
      <c r="C106" s="193" t="s">
        <v>207</v>
      </c>
      <c r="D106" s="193" t="s">
        <v>155</v>
      </c>
      <c r="E106" s="194" t="s">
        <v>1911</v>
      </c>
      <c r="F106" s="195" t="s">
        <v>1912</v>
      </c>
      <c r="G106" s="196" t="s">
        <v>432</v>
      </c>
      <c r="H106" s="197">
        <v>0.38100000000000001</v>
      </c>
      <c r="I106" s="198"/>
      <c r="J106" s="199">
        <f t="shared" si="0"/>
        <v>0</v>
      </c>
      <c r="K106" s="195" t="s">
        <v>159</v>
      </c>
      <c r="L106" s="40"/>
      <c r="M106" s="200" t="s">
        <v>19</v>
      </c>
      <c r="N106" s="201" t="s">
        <v>39</v>
      </c>
      <c r="O106" s="65"/>
      <c r="P106" s="202">
        <f t="shared" si="1"/>
        <v>0</v>
      </c>
      <c r="Q106" s="202">
        <v>0</v>
      </c>
      <c r="R106" s="202">
        <f t="shared" si="2"/>
        <v>0</v>
      </c>
      <c r="S106" s="202">
        <v>0</v>
      </c>
      <c r="T106" s="203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256</v>
      </c>
      <c r="AT106" s="204" t="s">
        <v>155</v>
      </c>
      <c r="AU106" s="204" t="s">
        <v>78</v>
      </c>
      <c r="AY106" s="18" t="s">
        <v>153</v>
      </c>
      <c r="BE106" s="205">
        <f t="shared" si="4"/>
        <v>0</v>
      </c>
      <c r="BF106" s="205">
        <f t="shared" si="5"/>
        <v>0</v>
      </c>
      <c r="BG106" s="205">
        <f t="shared" si="6"/>
        <v>0</v>
      </c>
      <c r="BH106" s="205">
        <f t="shared" si="7"/>
        <v>0</v>
      </c>
      <c r="BI106" s="205">
        <f t="shared" si="8"/>
        <v>0</v>
      </c>
      <c r="BJ106" s="18" t="s">
        <v>76</v>
      </c>
      <c r="BK106" s="205">
        <f t="shared" si="9"/>
        <v>0</v>
      </c>
      <c r="BL106" s="18" t="s">
        <v>256</v>
      </c>
      <c r="BM106" s="204" t="s">
        <v>1913</v>
      </c>
    </row>
    <row r="107" spans="1:65" s="12" customFormat="1" ht="22.9" customHeight="1">
      <c r="B107" s="177"/>
      <c r="C107" s="178"/>
      <c r="D107" s="179" t="s">
        <v>67</v>
      </c>
      <c r="E107" s="191" t="s">
        <v>1259</v>
      </c>
      <c r="F107" s="191" t="s">
        <v>1260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v>0</v>
      </c>
      <c r="Q107" s="185"/>
      <c r="R107" s="186">
        <v>0</v>
      </c>
      <c r="S107" s="185"/>
      <c r="T107" s="187">
        <v>0</v>
      </c>
      <c r="AR107" s="188" t="s">
        <v>78</v>
      </c>
      <c r="AT107" s="189" t="s">
        <v>67</v>
      </c>
      <c r="AU107" s="189" t="s">
        <v>76</v>
      </c>
      <c r="AY107" s="188" t="s">
        <v>153</v>
      </c>
      <c r="BK107" s="190">
        <v>0</v>
      </c>
    </row>
    <row r="108" spans="1:65" s="12" customFormat="1" ht="22.9" customHeight="1">
      <c r="B108" s="177"/>
      <c r="C108" s="178"/>
      <c r="D108" s="179" t="s">
        <v>67</v>
      </c>
      <c r="E108" s="191" t="s">
        <v>1078</v>
      </c>
      <c r="F108" s="191" t="s">
        <v>1079</v>
      </c>
      <c r="G108" s="178"/>
      <c r="H108" s="178"/>
      <c r="I108" s="181"/>
      <c r="J108" s="192">
        <f>BK108</f>
        <v>0</v>
      </c>
      <c r="K108" s="178"/>
      <c r="L108" s="183"/>
      <c r="M108" s="184"/>
      <c r="N108" s="185"/>
      <c r="O108" s="185"/>
      <c r="P108" s="186">
        <f>SUM(P109:P112)</f>
        <v>0</v>
      </c>
      <c r="Q108" s="185"/>
      <c r="R108" s="186">
        <f>SUM(R109:R112)</f>
        <v>0</v>
      </c>
      <c r="S108" s="185"/>
      <c r="T108" s="187">
        <f>SUM(T109:T112)</f>
        <v>0</v>
      </c>
      <c r="AR108" s="188" t="s">
        <v>78</v>
      </c>
      <c r="AT108" s="189" t="s">
        <v>67</v>
      </c>
      <c r="AU108" s="189" t="s">
        <v>76</v>
      </c>
      <c r="AY108" s="188" t="s">
        <v>153</v>
      </c>
      <c r="BK108" s="190">
        <f>SUM(BK109:BK112)</f>
        <v>0</v>
      </c>
    </row>
    <row r="109" spans="1:65" s="2" customFormat="1" ht="21.75" customHeight="1">
      <c r="A109" s="35"/>
      <c r="B109" s="36"/>
      <c r="C109" s="193" t="s">
        <v>213</v>
      </c>
      <c r="D109" s="193" t="s">
        <v>155</v>
      </c>
      <c r="E109" s="194" t="s">
        <v>1914</v>
      </c>
      <c r="F109" s="195" t="s">
        <v>1915</v>
      </c>
      <c r="G109" s="196" t="s">
        <v>196</v>
      </c>
      <c r="H109" s="197">
        <v>2</v>
      </c>
      <c r="I109" s="198"/>
      <c r="J109" s="199">
        <f>ROUND(I109*H109,2)</f>
        <v>0</v>
      </c>
      <c r="K109" s="195" t="s">
        <v>19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256</v>
      </c>
      <c r="AT109" s="204" t="s">
        <v>155</v>
      </c>
      <c r="AU109" s="204" t="s">
        <v>78</v>
      </c>
      <c r="AY109" s="18" t="s">
        <v>153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256</v>
      </c>
      <c r="BM109" s="204" t="s">
        <v>1916</v>
      </c>
    </row>
    <row r="110" spans="1:65" s="2" customFormat="1" ht="21.75" customHeight="1">
      <c r="A110" s="35"/>
      <c r="B110" s="36"/>
      <c r="C110" s="193" t="s">
        <v>211</v>
      </c>
      <c r="D110" s="193" t="s">
        <v>155</v>
      </c>
      <c r="E110" s="194" t="s">
        <v>1917</v>
      </c>
      <c r="F110" s="195" t="s">
        <v>1918</v>
      </c>
      <c r="G110" s="196" t="s">
        <v>1089</v>
      </c>
      <c r="H110" s="197">
        <v>2</v>
      </c>
      <c r="I110" s="198"/>
      <c r="J110" s="199">
        <f>ROUND(I110*H110,2)</f>
        <v>0</v>
      </c>
      <c r="K110" s="195" t="s">
        <v>19</v>
      </c>
      <c r="L110" s="40"/>
      <c r="M110" s="200" t="s">
        <v>19</v>
      </c>
      <c r="N110" s="201" t="s">
        <v>39</v>
      </c>
      <c r="O110" s="65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256</v>
      </c>
      <c r="AT110" s="204" t="s">
        <v>155</v>
      </c>
      <c r="AU110" s="204" t="s">
        <v>78</v>
      </c>
      <c r="AY110" s="18" t="s">
        <v>153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256</v>
      </c>
      <c r="BM110" s="204" t="s">
        <v>1919</v>
      </c>
    </row>
    <row r="111" spans="1:65" s="2" customFormat="1" ht="16.5" customHeight="1">
      <c r="A111" s="35"/>
      <c r="B111" s="36"/>
      <c r="C111" s="193" t="s">
        <v>223</v>
      </c>
      <c r="D111" s="193" t="s">
        <v>155</v>
      </c>
      <c r="E111" s="194" t="s">
        <v>1920</v>
      </c>
      <c r="F111" s="195" t="s">
        <v>1921</v>
      </c>
      <c r="G111" s="196" t="s">
        <v>1089</v>
      </c>
      <c r="H111" s="197">
        <v>1</v>
      </c>
      <c r="I111" s="198"/>
      <c r="J111" s="199">
        <f>ROUND(I111*H111,2)</f>
        <v>0</v>
      </c>
      <c r="K111" s="195" t="s">
        <v>19</v>
      </c>
      <c r="L111" s="40"/>
      <c r="M111" s="200" t="s">
        <v>19</v>
      </c>
      <c r="N111" s="201" t="s">
        <v>39</v>
      </c>
      <c r="O111" s="65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256</v>
      </c>
      <c r="AT111" s="204" t="s">
        <v>155</v>
      </c>
      <c r="AU111" s="204" t="s">
        <v>78</v>
      </c>
      <c r="AY111" s="18" t="s">
        <v>153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76</v>
      </c>
      <c r="BK111" s="205">
        <f>ROUND(I111*H111,2)</f>
        <v>0</v>
      </c>
      <c r="BL111" s="18" t="s">
        <v>256</v>
      </c>
      <c r="BM111" s="204" t="s">
        <v>1922</v>
      </c>
    </row>
    <row r="112" spans="1:65" s="2" customFormat="1" ht="33" customHeight="1">
      <c r="A112" s="35"/>
      <c r="B112" s="36"/>
      <c r="C112" s="193" t="s">
        <v>229</v>
      </c>
      <c r="D112" s="193" t="s">
        <v>155</v>
      </c>
      <c r="E112" s="194" t="s">
        <v>1923</v>
      </c>
      <c r="F112" s="195" t="s">
        <v>1924</v>
      </c>
      <c r="G112" s="196" t="s">
        <v>432</v>
      </c>
      <c r="H112" s="197">
        <v>0.32</v>
      </c>
      <c r="I112" s="198"/>
      <c r="J112" s="199">
        <f>ROUND(I112*H112,2)</f>
        <v>0</v>
      </c>
      <c r="K112" s="195" t="s">
        <v>159</v>
      </c>
      <c r="L112" s="40"/>
      <c r="M112" s="200" t="s">
        <v>19</v>
      </c>
      <c r="N112" s="201" t="s">
        <v>39</v>
      </c>
      <c r="O112" s="6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256</v>
      </c>
      <c r="AT112" s="204" t="s">
        <v>155</v>
      </c>
      <c r="AU112" s="204" t="s">
        <v>78</v>
      </c>
      <c r="AY112" s="18" t="s">
        <v>153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76</v>
      </c>
      <c r="BK112" s="205">
        <f>ROUND(I112*H112,2)</f>
        <v>0</v>
      </c>
      <c r="BL112" s="18" t="s">
        <v>256</v>
      </c>
      <c r="BM112" s="204" t="s">
        <v>1925</v>
      </c>
    </row>
    <row r="113" spans="1:65" s="12" customFormat="1" ht="22.9" customHeight="1">
      <c r="B113" s="177"/>
      <c r="C113" s="178"/>
      <c r="D113" s="179" t="s">
        <v>67</v>
      </c>
      <c r="E113" s="191" t="s">
        <v>1094</v>
      </c>
      <c r="F113" s="191" t="s">
        <v>1095</v>
      </c>
      <c r="G113" s="178"/>
      <c r="H113" s="178"/>
      <c r="I113" s="181"/>
      <c r="J113" s="192">
        <f>BK113</f>
        <v>0</v>
      </c>
      <c r="K113" s="178"/>
      <c r="L113" s="183"/>
      <c r="M113" s="184"/>
      <c r="N113" s="185"/>
      <c r="O113" s="185"/>
      <c r="P113" s="186">
        <f>SUM(P114:P128)</f>
        <v>0</v>
      </c>
      <c r="Q113" s="185"/>
      <c r="R113" s="186">
        <f>SUM(R114:R128)</f>
        <v>0.29810000000000003</v>
      </c>
      <c r="S113" s="185"/>
      <c r="T113" s="187">
        <f>SUM(T114:T128)</f>
        <v>0</v>
      </c>
      <c r="AR113" s="188" t="s">
        <v>78</v>
      </c>
      <c r="AT113" s="189" t="s">
        <v>67</v>
      </c>
      <c r="AU113" s="189" t="s">
        <v>76</v>
      </c>
      <c r="AY113" s="188" t="s">
        <v>153</v>
      </c>
      <c r="BK113" s="190">
        <f>SUM(BK114:BK128)</f>
        <v>0</v>
      </c>
    </row>
    <row r="114" spans="1:65" s="2" customFormat="1" ht="33" customHeight="1">
      <c r="A114" s="35"/>
      <c r="B114" s="36"/>
      <c r="C114" s="193" t="s">
        <v>235</v>
      </c>
      <c r="D114" s="193" t="s">
        <v>155</v>
      </c>
      <c r="E114" s="194" t="s">
        <v>1926</v>
      </c>
      <c r="F114" s="195" t="s">
        <v>1927</v>
      </c>
      <c r="G114" s="196" t="s">
        <v>196</v>
      </c>
      <c r="H114" s="197">
        <v>1</v>
      </c>
      <c r="I114" s="198"/>
      <c r="J114" s="199">
        <f t="shared" ref="J114:J128" si="10">ROUND(I114*H114,2)</f>
        <v>0</v>
      </c>
      <c r="K114" s="195" t="s">
        <v>159</v>
      </c>
      <c r="L114" s="40"/>
      <c r="M114" s="200" t="s">
        <v>19</v>
      </c>
      <c r="N114" s="201" t="s">
        <v>39</v>
      </c>
      <c r="O114" s="65"/>
      <c r="P114" s="202">
        <f t="shared" ref="P114:P128" si="11">O114*H114</f>
        <v>0</v>
      </c>
      <c r="Q114" s="202">
        <v>5.441E-2</v>
      </c>
      <c r="R114" s="202">
        <f t="shared" ref="R114:R128" si="12">Q114*H114</f>
        <v>5.441E-2</v>
      </c>
      <c r="S114" s="202">
        <v>0</v>
      </c>
      <c r="T114" s="203">
        <f t="shared" ref="T114:T128" si="13"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256</v>
      </c>
      <c r="AT114" s="204" t="s">
        <v>155</v>
      </c>
      <c r="AU114" s="204" t="s">
        <v>78</v>
      </c>
      <c r="AY114" s="18" t="s">
        <v>153</v>
      </c>
      <c r="BE114" s="205">
        <f t="shared" ref="BE114:BE128" si="14">IF(N114="základní",J114,0)</f>
        <v>0</v>
      </c>
      <c r="BF114" s="205">
        <f t="shared" ref="BF114:BF128" si="15">IF(N114="snížená",J114,0)</f>
        <v>0</v>
      </c>
      <c r="BG114" s="205">
        <f t="shared" ref="BG114:BG128" si="16">IF(N114="zákl. přenesená",J114,0)</f>
        <v>0</v>
      </c>
      <c r="BH114" s="205">
        <f t="shared" ref="BH114:BH128" si="17">IF(N114="sníž. přenesená",J114,0)</f>
        <v>0</v>
      </c>
      <c r="BI114" s="205">
        <f t="shared" ref="BI114:BI128" si="18">IF(N114="nulová",J114,0)</f>
        <v>0</v>
      </c>
      <c r="BJ114" s="18" t="s">
        <v>76</v>
      </c>
      <c r="BK114" s="205">
        <f t="shared" ref="BK114:BK128" si="19">ROUND(I114*H114,2)</f>
        <v>0</v>
      </c>
      <c r="BL114" s="18" t="s">
        <v>256</v>
      </c>
      <c r="BM114" s="204" t="s">
        <v>1928</v>
      </c>
    </row>
    <row r="115" spans="1:65" s="2" customFormat="1" ht="16.5" customHeight="1">
      <c r="A115" s="35"/>
      <c r="B115" s="36"/>
      <c r="C115" s="193" t="s">
        <v>241</v>
      </c>
      <c r="D115" s="193" t="s">
        <v>155</v>
      </c>
      <c r="E115" s="194" t="s">
        <v>1929</v>
      </c>
      <c r="F115" s="195" t="s">
        <v>1930</v>
      </c>
      <c r="G115" s="196" t="s">
        <v>196</v>
      </c>
      <c r="H115" s="197">
        <v>1</v>
      </c>
      <c r="I115" s="198"/>
      <c r="J115" s="199">
        <f t="shared" si="10"/>
        <v>0</v>
      </c>
      <c r="K115" s="195" t="s">
        <v>19</v>
      </c>
      <c r="L115" s="40"/>
      <c r="M115" s="200" t="s">
        <v>19</v>
      </c>
      <c r="N115" s="201" t="s">
        <v>39</v>
      </c>
      <c r="O115" s="65"/>
      <c r="P115" s="202">
        <f t="shared" si="11"/>
        <v>0</v>
      </c>
      <c r="Q115" s="202">
        <v>0</v>
      </c>
      <c r="R115" s="202">
        <f t="shared" si="12"/>
        <v>0</v>
      </c>
      <c r="S115" s="202">
        <v>0</v>
      </c>
      <c r="T115" s="203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256</v>
      </c>
      <c r="AT115" s="204" t="s">
        <v>155</v>
      </c>
      <c r="AU115" s="204" t="s">
        <v>78</v>
      </c>
      <c r="AY115" s="18" t="s">
        <v>153</v>
      </c>
      <c r="BE115" s="205">
        <f t="shared" si="14"/>
        <v>0</v>
      </c>
      <c r="BF115" s="205">
        <f t="shared" si="15"/>
        <v>0</v>
      </c>
      <c r="BG115" s="205">
        <f t="shared" si="16"/>
        <v>0</v>
      </c>
      <c r="BH115" s="205">
        <f t="shared" si="17"/>
        <v>0</v>
      </c>
      <c r="BI115" s="205">
        <f t="shared" si="18"/>
        <v>0</v>
      </c>
      <c r="BJ115" s="18" t="s">
        <v>76</v>
      </c>
      <c r="BK115" s="205">
        <f t="shared" si="19"/>
        <v>0</v>
      </c>
      <c r="BL115" s="18" t="s">
        <v>256</v>
      </c>
      <c r="BM115" s="204" t="s">
        <v>1931</v>
      </c>
    </row>
    <row r="116" spans="1:65" s="2" customFormat="1" ht="16.5" customHeight="1">
      <c r="A116" s="35"/>
      <c r="B116" s="36"/>
      <c r="C116" s="193" t="s">
        <v>8</v>
      </c>
      <c r="D116" s="193" t="s">
        <v>155</v>
      </c>
      <c r="E116" s="194" t="s">
        <v>1932</v>
      </c>
      <c r="F116" s="195" t="s">
        <v>1933</v>
      </c>
      <c r="G116" s="196" t="s">
        <v>196</v>
      </c>
      <c r="H116" s="197">
        <v>2</v>
      </c>
      <c r="I116" s="198"/>
      <c r="J116" s="199">
        <f t="shared" si="10"/>
        <v>0</v>
      </c>
      <c r="K116" s="195" t="s">
        <v>19</v>
      </c>
      <c r="L116" s="40"/>
      <c r="M116" s="200" t="s">
        <v>19</v>
      </c>
      <c r="N116" s="201" t="s">
        <v>39</v>
      </c>
      <c r="O116" s="65"/>
      <c r="P116" s="202">
        <f t="shared" si="11"/>
        <v>0</v>
      </c>
      <c r="Q116" s="202">
        <v>0</v>
      </c>
      <c r="R116" s="202">
        <f t="shared" si="12"/>
        <v>0</v>
      </c>
      <c r="S116" s="202">
        <v>0</v>
      </c>
      <c r="T116" s="203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256</v>
      </c>
      <c r="AT116" s="204" t="s">
        <v>155</v>
      </c>
      <c r="AU116" s="204" t="s">
        <v>78</v>
      </c>
      <c r="AY116" s="18" t="s">
        <v>153</v>
      </c>
      <c r="BE116" s="205">
        <f t="shared" si="14"/>
        <v>0</v>
      </c>
      <c r="BF116" s="205">
        <f t="shared" si="15"/>
        <v>0</v>
      </c>
      <c r="BG116" s="205">
        <f t="shared" si="16"/>
        <v>0</v>
      </c>
      <c r="BH116" s="205">
        <f t="shared" si="17"/>
        <v>0</v>
      </c>
      <c r="BI116" s="205">
        <f t="shared" si="18"/>
        <v>0</v>
      </c>
      <c r="BJ116" s="18" t="s">
        <v>76</v>
      </c>
      <c r="BK116" s="205">
        <f t="shared" si="19"/>
        <v>0</v>
      </c>
      <c r="BL116" s="18" t="s">
        <v>256</v>
      </c>
      <c r="BM116" s="204" t="s">
        <v>1934</v>
      </c>
    </row>
    <row r="117" spans="1:65" s="2" customFormat="1" ht="16.5" customHeight="1">
      <c r="A117" s="35"/>
      <c r="B117" s="36"/>
      <c r="C117" s="193" t="s">
        <v>256</v>
      </c>
      <c r="D117" s="193" t="s">
        <v>155</v>
      </c>
      <c r="E117" s="194" t="s">
        <v>1935</v>
      </c>
      <c r="F117" s="195" t="s">
        <v>1936</v>
      </c>
      <c r="G117" s="196" t="s">
        <v>308</v>
      </c>
      <c r="H117" s="197">
        <v>1</v>
      </c>
      <c r="I117" s="198"/>
      <c r="J117" s="199">
        <f t="shared" si="10"/>
        <v>0</v>
      </c>
      <c r="K117" s="195" t="s">
        <v>19</v>
      </c>
      <c r="L117" s="40"/>
      <c r="M117" s="200" t="s">
        <v>19</v>
      </c>
      <c r="N117" s="201" t="s">
        <v>39</v>
      </c>
      <c r="O117" s="65"/>
      <c r="P117" s="202">
        <f t="shared" si="11"/>
        <v>0</v>
      </c>
      <c r="Q117" s="202">
        <v>0</v>
      </c>
      <c r="R117" s="202">
        <f t="shared" si="12"/>
        <v>0</v>
      </c>
      <c r="S117" s="202">
        <v>0</v>
      </c>
      <c r="T117" s="203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256</v>
      </c>
      <c r="AT117" s="204" t="s">
        <v>155</v>
      </c>
      <c r="AU117" s="204" t="s">
        <v>78</v>
      </c>
      <c r="AY117" s="18" t="s">
        <v>153</v>
      </c>
      <c r="BE117" s="205">
        <f t="shared" si="14"/>
        <v>0</v>
      </c>
      <c r="BF117" s="205">
        <f t="shared" si="15"/>
        <v>0</v>
      </c>
      <c r="BG117" s="205">
        <f t="shared" si="16"/>
        <v>0</v>
      </c>
      <c r="BH117" s="205">
        <f t="shared" si="17"/>
        <v>0</v>
      </c>
      <c r="BI117" s="205">
        <f t="shared" si="18"/>
        <v>0</v>
      </c>
      <c r="BJ117" s="18" t="s">
        <v>76</v>
      </c>
      <c r="BK117" s="205">
        <f t="shared" si="19"/>
        <v>0</v>
      </c>
      <c r="BL117" s="18" t="s">
        <v>256</v>
      </c>
      <c r="BM117" s="204" t="s">
        <v>1937</v>
      </c>
    </row>
    <row r="118" spans="1:65" s="2" customFormat="1" ht="16.5" customHeight="1">
      <c r="A118" s="35"/>
      <c r="B118" s="36"/>
      <c r="C118" s="239" t="s">
        <v>265</v>
      </c>
      <c r="D118" s="239" t="s">
        <v>296</v>
      </c>
      <c r="E118" s="240" t="s">
        <v>1938</v>
      </c>
      <c r="F118" s="241" t="s">
        <v>1939</v>
      </c>
      <c r="G118" s="242" t="s">
        <v>196</v>
      </c>
      <c r="H118" s="243">
        <v>1</v>
      </c>
      <c r="I118" s="244"/>
      <c r="J118" s="245">
        <f t="shared" si="10"/>
        <v>0</v>
      </c>
      <c r="K118" s="241" t="s">
        <v>19</v>
      </c>
      <c r="L118" s="246"/>
      <c r="M118" s="247" t="s">
        <v>19</v>
      </c>
      <c r="N118" s="248" t="s">
        <v>39</v>
      </c>
      <c r="O118" s="65"/>
      <c r="P118" s="202">
        <f t="shared" si="11"/>
        <v>0</v>
      </c>
      <c r="Q118" s="202">
        <v>0</v>
      </c>
      <c r="R118" s="202">
        <f t="shared" si="12"/>
        <v>0</v>
      </c>
      <c r="S118" s="202">
        <v>0</v>
      </c>
      <c r="T118" s="203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340</v>
      </c>
      <c r="AT118" s="204" t="s">
        <v>296</v>
      </c>
      <c r="AU118" s="204" t="s">
        <v>78</v>
      </c>
      <c r="AY118" s="18" t="s">
        <v>153</v>
      </c>
      <c r="BE118" s="205">
        <f t="shared" si="14"/>
        <v>0</v>
      </c>
      <c r="BF118" s="205">
        <f t="shared" si="15"/>
        <v>0</v>
      </c>
      <c r="BG118" s="205">
        <f t="shared" si="16"/>
        <v>0</v>
      </c>
      <c r="BH118" s="205">
        <f t="shared" si="17"/>
        <v>0</v>
      </c>
      <c r="BI118" s="205">
        <f t="shared" si="18"/>
        <v>0</v>
      </c>
      <c r="BJ118" s="18" t="s">
        <v>76</v>
      </c>
      <c r="BK118" s="205">
        <f t="shared" si="19"/>
        <v>0</v>
      </c>
      <c r="BL118" s="18" t="s">
        <v>256</v>
      </c>
      <c r="BM118" s="204" t="s">
        <v>1940</v>
      </c>
    </row>
    <row r="119" spans="1:65" s="2" customFormat="1" ht="21.75" customHeight="1">
      <c r="A119" s="35"/>
      <c r="B119" s="36"/>
      <c r="C119" s="193" t="s">
        <v>271</v>
      </c>
      <c r="D119" s="193" t="s">
        <v>155</v>
      </c>
      <c r="E119" s="194" t="s">
        <v>1941</v>
      </c>
      <c r="F119" s="195" t="s">
        <v>1942</v>
      </c>
      <c r="G119" s="196" t="s">
        <v>1089</v>
      </c>
      <c r="H119" s="197">
        <v>1</v>
      </c>
      <c r="I119" s="198"/>
      <c r="J119" s="199">
        <f t="shared" si="10"/>
        <v>0</v>
      </c>
      <c r="K119" s="195" t="s">
        <v>159</v>
      </c>
      <c r="L119" s="40"/>
      <c r="M119" s="200" t="s">
        <v>19</v>
      </c>
      <c r="N119" s="201" t="s">
        <v>39</v>
      </c>
      <c r="O119" s="65"/>
      <c r="P119" s="202">
        <f t="shared" si="11"/>
        <v>0</v>
      </c>
      <c r="Q119" s="202">
        <v>2.8369999999999999E-2</v>
      </c>
      <c r="R119" s="202">
        <f t="shared" si="12"/>
        <v>2.8369999999999999E-2</v>
      </c>
      <c r="S119" s="202">
        <v>0</v>
      </c>
      <c r="T119" s="203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256</v>
      </c>
      <c r="AT119" s="204" t="s">
        <v>155</v>
      </c>
      <c r="AU119" s="204" t="s">
        <v>78</v>
      </c>
      <c r="AY119" s="18" t="s">
        <v>153</v>
      </c>
      <c r="BE119" s="205">
        <f t="shared" si="14"/>
        <v>0</v>
      </c>
      <c r="BF119" s="205">
        <f t="shared" si="15"/>
        <v>0</v>
      </c>
      <c r="BG119" s="205">
        <f t="shared" si="16"/>
        <v>0</v>
      </c>
      <c r="BH119" s="205">
        <f t="shared" si="17"/>
        <v>0</v>
      </c>
      <c r="BI119" s="205">
        <f t="shared" si="18"/>
        <v>0</v>
      </c>
      <c r="BJ119" s="18" t="s">
        <v>76</v>
      </c>
      <c r="BK119" s="205">
        <f t="shared" si="19"/>
        <v>0</v>
      </c>
      <c r="BL119" s="18" t="s">
        <v>256</v>
      </c>
      <c r="BM119" s="204" t="s">
        <v>1943</v>
      </c>
    </row>
    <row r="120" spans="1:65" s="2" customFormat="1" ht="21.75" customHeight="1">
      <c r="A120" s="35"/>
      <c r="B120" s="36"/>
      <c r="C120" s="239" t="s">
        <v>276</v>
      </c>
      <c r="D120" s="239" t="s">
        <v>296</v>
      </c>
      <c r="E120" s="240" t="s">
        <v>1944</v>
      </c>
      <c r="F120" s="241" t="s">
        <v>1945</v>
      </c>
      <c r="G120" s="242" t="s">
        <v>196</v>
      </c>
      <c r="H120" s="243">
        <v>7</v>
      </c>
      <c r="I120" s="244"/>
      <c r="J120" s="245">
        <f t="shared" si="10"/>
        <v>0</v>
      </c>
      <c r="K120" s="241" t="s">
        <v>159</v>
      </c>
      <c r="L120" s="246"/>
      <c r="M120" s="247" t="s">
        <v>19</v>
      </c>
      <c r="N120" s="248" t="s">
        <v>39</v>
      </c>
      <c r="O120" s="65"/>
      <c r="P120" s="202">
        <f t="shared" si="11"/>
        <v>0</v>
      </c>
      <c r="Q120" s="202">
        <v>5.4000000000000003E-3</v>
      </c>
      <c r="R120" s="202">
        <f t="shared" si="12"/>
        <v>3.78E-2</v>
      </c>
      <c r="S120" s="202">
        <v>0</v>
      </c>
      <c r="T120" s="203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340</v>
      </c>
      <c r="AT120" s="204" t="s">
        <v>296</v>
      </c>
      <c r="AU120" s="204" t="s">
        <v>78</v>
      </c>
      <c r="AY120" s="18" t="s">
        <v>153</v>
      </c>
      <c r="BE120" s="205">
        <f t="shared" si="14"/>
        <v>0</v>
      </c>
      <c r="BF120" s="205">
        <f t="shared" si="15"/>
        <v>0</v>
      </c>
      <c r="BG120" s="205">
        <f t="shared" si="16"/>
        <v>0</v>
      </c>
      <c r="BH120" s="205">
        <f t="shared" si="17"/>
        <v>0</v>
      </c>
      <c r="BI120" s="205">
        <f t="shared" si="18"/>
        <v>0</v>
      </c>
      <c r="BJ120" s="18" t="s">
        <v>76</v>
      </c>
      <c r="BK120" s="205">
        <f t="shared" si="19"/>
        <v>0</v>
      </c>
      <c r="BL120" s="18" t="s">
        <v>256</v>
      </c>
      <c r="BM120" s="204" t="s">
        <v>1946</v>
      </c>
    </row>
    <row r="121" spans="1:65" s="2" customFormat="1" ht="21.75" customHeight="1">
      <c r="A121" s="35"/>
      <c r="B121" s="36"/>
      <c r="C121" s="193" t="s">
        <v>281</v>
      </c>
      <c r="D121" s="193" t="s">
        <v>155</v>
      </c>
      <c r="E121" s="194" t="s">
        <v>1947</v>
      </c>
      <c r="F121" s="195" t="s">
        <v>1948</v>
      </c>
      <c r="G121" s="196" t="s">
        <v>1089</v>
      </c>
      <c r="H121" s="197">
        <v>7</v>
      </c>
      <c r="I121" s="198"/>
      <c r="J121" s="199">
        <f t="shared" si="10"/>
        <v>0</v>
      </c>
      <c r="K121" s="195" t="s">
        <v>19</v>
      </c>
      <c r="L121" s="40"/>
      <c r="M121" s="200" t="s">
        <v>19</v>
      </c>
      <c r="N121" s="201" t="s">
        <v>39</v>
      </c>
      <c r="O121" s="65"/>
      <c r="P121" s="202">
        <f t="shared" si="11"/>
        <v>0</v>
      </c>
      <c r="Q121" s="202">
        <v>0</v>
      </c>
      <c r="R121" s="202">
        <f t="shared" si="12"/>
        <v>0</v>
      </c>
      <c r="S121" s="202">
        <v>0</v>
      </c>
      <c r="T121" s="203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256</v>
      </c>
      <c r="AT121" s="204" t="s">
        <v>155</v>
      </c>
      <c r="AU121" s="204" t="s">
        <v>78</v>
      </c>
      <c r="AY121" s="18" t="s">
        <v>153</v>
      </c>
      <c r="BE121" s="205">
        <f t="shared" si="14"/>
        <v>0</v>
      </c>
      <c r="BF121" s="205">
        <f t="shared" si="15"/>
        <v>0</v>
      </c>
      <c r="BG121" s="205">
        <f t="shared" si="16"/>
        <v>0</v>
      </c>
      <c r="BH121" s="205">
        <f t="shared" si="17"/>
        <v>0</v>
      </c>
      <c r="BI121" s="205">
        <f t="shared" si="18"/>
        <v>0</v>
      </c>
      <c r="BJ121" s="18" t="s">
        <v>76</v>
      </c>
      <c r="BK121" s="205">
        <f t="shared" si="19"/>
        <v>0</v>
      </c>
      <c r="BL121" s="18" t="s">
        <v>256</v>
      </c>
      <c r="BM121" s="204" t="s">
        <v>1949</v>
      </c>
    </row>
    <row r="122" spans="1:65" s="2" customFormat="1" ht="16.5" customHeight="1">
      <c r="A122" s="35"/>
      <c r="B122" s="36"/>
      <c r="C122" s="193" t="s">
        <v>7</v>
      </c>
      <c r="D122" s="193" t="s">
        <v>155</v>
      </c>
      <c r="E122" s="194" t="s">
        <v>1950</v>
      </c>
      <c r="F122" s="195" t="s">
        <v>1951</v>
      </c>
      <c r="G122" s="196" t="s">
        <v>1089</v>
      </c>
      <c r="H122" s="197">
        <v>20</v>
      </c>
      <c r="I122" s="198"/>
      <c r="J122" s="199">
        <f t="shared" si="10"/>
        <v>0</v>
      </c>
      <c r="K122" s="195" t="s">
        <v>159</v>
      </c>
      <c r="L122" s="40"/>
      <c r="M122" s="200" t="s">
        <v>19</v>
      </c>
      <c r="N122" s="201" t="s">
        <v>39</v>
      </c>
      <c r="O122" s="65"/>
      <c r="P122" s="202">
        <f t="shared" si="11"/>
        <v>0</v>
      </c>
      <c r="Q122" s="202">
        <v>1.1199999999999999E-3</v>
      </c>
      <c r="R122" s="202">
        <f t="shared" si="12"/>
        <v>2.2399999999999996E-2</v>
      </c>
      <c r="S122" s="202">
        <v>0</v>
      </c>
      <c r="T122" s="203">
        <f t="shared" si="1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256</v>
      </c>
      <c r="AT122" s="204" t="s">
        <v>155</v>
      </c>
      <c r="AU122" s="204" t="s">
        <v>78</v>
      </c>
      <c r="AY122" s="18" t="s">
        <v>153</v>
      </c>
      <c r="BE122" s="205">
        <f t="shared" si="14"/>
        <v>0</v>
      </c>
      <c r="BF122" s="205">
        <f t="shared" si="15"/>
        <v>0</v>
      </c>
      <c r="BG122" s="205">
        <f t="shared" si="16"/>
        <v>0</v>
      </c>
      <c r="BH122" s="205">
        <f t="shared" si="17"/>
        <v>0</v>
      </c>
      <c r="BI122" s="205">
        <f t="shared" si="18"/>
        <v>0</v>
      </c>
      <c r="BJ122" s="18" t="s">
        <v>76</v>
      </c>
      <c r="BK122" s="205">
        <f t="shared" si="19"/>
        <v>0</v>
      </c>
      <c r="BL122" s="18" t="s">
        <v>256</v>
      </c>
      <c r="BM122" s="204" t="s">
        <v>1952</v>
      </c>
    </row>
    <row r="123" spans="1:65" s="2" customFormat="1" ht="21.75" customHeight="1">
      <c r="A123" s="35"/>
      <c r="B123" s="36"/>
      <c r="C123" s="239" t="s">
        <v>290</v>
      </c>
      <c r="D123" s="239" t="s">
        <v>296</v>
      </c>
      <c r="E123" s="240" t="s">
        <v>1953</v>
      </c>
      <c r="F123" s="241" t="s">
        <v>1954</v>
      </c>
      <c r="G123" s="242" t="s">
        <v>196</v>
      </c>
      <c r="H123" s="243">
        <v>1</v>
      </c>
      <c r="I123" s="244"/>
      <c r="J123" s="245">
        <f t="shared" si="10"/>
        <v>0</v>
      </c>
      <c r="K123" s="241" t="s">
        <v>159</v>
      </c>
      <c r="L123" s="246"/>
      <c r="M123" s="247" t="s">
        <v>19</v>
      </c>
      <c r="N123" s="248" t="s">
        <v>39</v>
      </c>
      <c r="O123" s="65"/>
      <c r="P123" s="202">
        <f t="shared" si="11"/>
        <v>0</v>
      </c>
      <c r="Q123" s="202">
        <v>0.13200000000000001</v>
      </c>
      <c r="R123" s="202">
        <f t="shared" si="12"/>
        <v>0.13200000000000001</v>
      </c>
      <c r="S123" s="202">
        <v>0</v>
      </c>
      <c r="T123" s="203">
        <f t="shared" si="1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340</v>
      </c>
      <c r="AT123" s="204" t="s">
        <v>296</v>
      </c>
      <c r="AU123" s="204" t="s">
        <v>78</v>
      </c>
      <c r="AY123" s="18" t="s">
        <v>153</v>
      </c>
      <c r="BE123" s="205">
        <f t="shared" si="14"/>
        <v>0</v>
      </c>
      <c r="BF123" s="205">
        <f t="shared" si="15"/>
        <v>0</v>
      </c>
      <c r="BG123" s="205">
        <f t="shared" si="16"/>
        <v>0</v>
      </c>
      <c r="BH123" s="205">
        <f t="shared" si="17"/>
        <v>0</v>
      </c>
      <c r="BI123" s="205">
        <f t="shared" si="18"/>
        <v>0</v>
      </c>
      <c r="BJ123" s="18" t="s">
        <v>76</v>
      </c>
      <c r="BK123" s="205">
        <f t="shared" si="19"/>
        <v>0</v>
      </c>
      <c r="BL123" s="18" t="s">
        <v>256</v>
      </c>
      <c r="BM123" s="204" t="s">
        <v>1955</v>
      </c>
    </row>
    <row r="124" spans="1:65" s="2" customFormat="1" ht="16.5" customHeight="1">
      <c r="A124" s="35"/>
      <c r="B124" s="36"/>
      <c r="C124" s="239" t="s">
        <v>295</v>
      </c>
      <c r="D124" s="239" t="s">
        <v>296</v>
      </c>
      <c r="E124" s="240" t="s">
        <v>1956</v>
      </c>
      <c r="F124" s="241" t="s">
        <v>1957</v>
      </c>
      <c r="G124" s="242" t="s">
        <v>196</v>
      </c>
      <c r="H124" s="243">
        <v>20</v>
      </c>
      <c r="I124" s="244"/>
      <c r="J124" s="245">
        <f t="shared" si="10"/>
        <v>0</v>
      </c>
      <c r="K124" s="241" t="s">
        <v>19</v>
      </c>
      <c r="L124" s="246"/>
      <c r="M124" s="247" t="s">
        <v>19</v>
      </c>
      <c r="N124" s="248" t="s">
        <v>39</v>
      </c>
      <c r="O124" s="65"/>
      <c r="P124" s="202">
        <f t="shared" si="11"/>
        <v>0</v>
      </c>
      <c r="Q124" s="202">
        <v>0</v>
      </c>
      <c r="R124" s="202">
        <f t="shared" si="12"/>
        <v>0</v>
      </c>
      <c r="S124" s="202">
        <v>0</v>
      </c>
      <c r="T124" s="203">
        <f t="shared" si="1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340</v>
      </c>
      <c r="AT124" s="204" t="s">
        <v>296</v>
      </c>
      <c r="AU124" s="204" t="s">
        <v>78</v>
      </c>
      <c r="AY124" s="18" t="s">
        <v>153</v>
      </c>
      <c r="BE124" s="205">
        <f t="shared" si="14"/>
        <v>0</v>
      </c>
      <c r="BF124" s="205">
        <f t="shared" si="15"/>
        <v>0</v>
      </c>
      <c r="BG124" s="205">
        <f t="shared" si="16"/>
        <v>0</v>
      </c>
      <c r="BH124" s="205">
        <f t="shared" si="17"/>
        <v>0</v>
      </c>
      <c r="BI124" s="205">
        <f t="shared" si="18"/>
        <v>0</v>
      </c>
      <c r="BJ124" s="18" t="s">
        <v>76</v>
      </c>
      <c r="BK124" s="205">
        <f t="shared" si="19"/>
        <v>0</v>
      </c>
      <c r="BL124" s="18" t="s">
        <v>256</v>
      </c>
      <c r="BM124" s="204" t="s">
        <v>1958</v>
      </c>
    </row>
    <row r="125" spans="1:65" s="2" customFormat="1" ht="21.75" customHeight="1">
      <c r="A125" s="35"/>
      <c r="B125" s="36"/>
      <c r="C125" s="193" t="s">
        <v>300</v>
      </c>
      <c r="D125" s="193" t="s">
        <v>155</v>
      </c>
      <c r="E125" s="194" t="s">
        <v>1959</v>
      </c>
      <c r="F125" s="195" t="s">
        <v>1960</v>
      </c>
      <c r="G125" s="196" t="s">
        <v>1089</v>
      </c>
      <c r="H125" s="197">
        <v>2</v>
      </c>
      <c r="I125" s="198"/>
      <c r="J125" s="199">
        <f t="shared" si="10"/>
        <v>0</v>
      </c>
      <c r="K125" s="195" t="s">
        <v>159</v>
      </c>
      <c r="L125" s="40"/>
      <c r="M125" s="200" t="s">
        <v>19</v>
      </c>
      <c r="N125" s="201" t="s">
        <v>39</v>
      </c>
      <c r="O125" s="65"/>
      <c r="P125" s="202">
        <f t="shared" si="11"/>
        <v>0</v>
      </c>
      <c r="Q125" s="202">
        <v>1.1560000000000001E-2</v>
      </c>
      <c r="R125" s="202">
        <f t="shared" si="12"/>
        <v>2.3120000000000002E-2</v>
      </c>
      <c r="S125" s="202">
        <v>0</v>
      </c>
      <c r="T125" s="203">
        <f t="shared" si="1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256</v>
      </c>
      <c r="AT125" s="204" t="s">
        <v>155</v>
      </c>
      <c r="AU125" s="204" t="s">
        <v>78</v>
      </c>
      <c r="AY125" s="18" t="s">
        <v>153</v>
      </c>
      <c r="BE125" s="205">
        <f t="shared" si="14"/>
        <v>0</v>
      </c>
      <c r="BF125" s="205">
        <f t="shared" si="15"/>
        <v>0</v>
      </c>
      <c r="BG125" s="205">
        <f t="shared" si="16"/>
        <v>0</v>
      </c>
      <c r="BH125" s="205">
        <f t="shared" si="17"/>
        <v>0</v>
      </c>
      <c r="BI125" s="205">
        <f t="shared" si="18"/>
        <v>0</v>
      </c>
      <c r="BJ125" s="18" t="s">
        <v>76</v>
      </c>
      <c r="BK125" s="205">
        <f t="shared" si="19"/>
        <v>0</v>
      </c>
      <c r="BL125" s="18" t="s">
        <v>256</v>
      </c>
      <c r="BM125" s="204" t="s">
        <v>1961</v>
      </c>
    </row>
    <row r="126" spans="1:65" s="2" customFormat="1" ht="21.75" customHeight="1">
      <c r="A126" s="35"/>
      <c r="B126" s="36"/>
      <c r="C126" s="193" t="s">
        <v>305</v>
      </c>
      <c r="D126" s="193" t="s">
        <v>155</v>
      </c>
      <c r="E126" s="194" t="s">
        <v>1962</v>
      </c>
      <c r="F126" s="195" t="s">
        <v>1963</v>
      </c>
      <c r="G126" s="196" t="s">
        <v>196</v>
      </c>
      <c r="H126" s="197">
        <v>1</v>
      </c>
      <c r="I126" s="198"/>
      <c r="J126" s="199">
        <f t="shared" si="10"/>
        <v>0</v>
      </c>
      <c r="K126" s="195" t="s">
        <v>19</v>
      </c>
      <c r="L126" s="40"/>
      <c r="M126" s="200" t="s">
        <v>19</v>
      </c>
      <c r="N126" s="201" t="s">
        <v>39</v>
      </c>
      <c r="O126" s="65"/>
      <c r="P126" s="202">
        <f t="shared" si="11"/>
        <v>0</v>
      </c>
      <c r="Q126" s="202">
        <v>0</v>
      </c>
      <c r="R126" s="202">
        <f t="shared" si="12"/>
        <v>0</v>
      </c>
      <c r="S126" s="202">
        <v>0</v>
      </c>
      <c r="T126" s="203">
        <f t="shared" si="1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256</v>
      </c>
      <c r="AT126" s="204" t="s">
        <v>155</v>
      </c>
      <c r="AU126" s="204" t="s">
        <v>78</v>
      </c>
      <c r="AY126" s="18" t="s">
        <v>153</v>
      </c>
      <c r="BE126" s="205">
        <f t="shared" si="14"/>
        <v>0</v>
      </c>
      <c r="BF126" s="205">
        <f t="shared" si="15"/>
        <v>0</v>
      </c>
      <c r="BG126" s="205">
        <f t="shared" si="16"/>
        <v>0</v>
      </c>
      <c r="BH126" s="205">
        <f t="shared" si="17"/>
        <v>0</v>
      </c>
      <c r="BI126" s="205">
        <f t="shared" si="18"/>
        <v>0</v>
      </c>
      <c r="BJ126" s="18" t="s">
        <v>76</v>
      </c>
      <c r="BK126" s="205">
        <f t="shared" si="19"/>
        <v>0</v>
      </c>
      <c r="BL126" s="18" t="s">
        <v>256</v>
      </c>
      <c r="BM126" s="204" t="s">
        <v>1964</v>
      </c>
    </row>
    <row r="127" spans="1:65" s="2" customFormat="1" ht="16.5" customHeight="1">
      <c r="A127" s="35"/>
      <c r="B127" s="36"/>
      <c r="C127" s="193" t="s">
        <v>312</v>
      </c>
      <c r="D127" s="193" t="s">
        <v>155</v>
      </c>
      <c r="E127" s="194" t="s">
        <v>1965</v>
      </c>
      <c r="F127" s="195" t="s">
        <v>1966</v>
      </c>
      <c r="G127" s="196" t="s">
        <v>196</v>
      </c>
      <c r="H127" s="197">
        <v>1</v>
      </c>
      <c r="I127" s="198"/>
      <c r="J127" s="199">
        <f t="shared" si="10"/>
        <v>0</v>
      </c>
      <c r="K127" s="195" t="s">
        <v>19</v>
      </c>
      <c r="L127" s="40"/>
      <c r="M127" s="200" t="s">
        <v>19</v>
      </c>
      <c r="N127" s="201" t="s">
        <v>39</v>
      </c>
      <c r="O127" s="65"/>
      <c r="P127" s="202">
        <f t="shared" si="11"/>
        <v>0</v>
      </c>
      <c r="Q127" s="202">
        <v>0</v>
      </c>
      <c r="R127" s="202">
        <f t="shared" si="12"/>
        <v>0</v>
      </c>
      <c r="S127" s="202">
        <v>0</v>
      </c>
      <c r="T127" s="203">
        <f t="shared" si="1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256</v>
      </c>
      <c r="AT127" s="204" t="s">
        <v>155</v>
      </c>
      <c r="AU127" s="204" t="s">
        <v>78</v>
      </c>
      <c r="AY127" s="18" t="s">
        <v>153</v>
      </c>
      <c r="BE127" s="205">
        <f t="shared" si="14"/>
        <v>0</v>
      </c>
      <c r="BF127" s="205">
        <f t="shared" si="15"/>
        <v>0</v>
      </c>
      <c r="BG127" s="205">
        <f t="shared" si="16"/>
        <v>0</v>
      </c>
      <c r="BH127" s="205">
        <f t="shared" si="17"/>
        <v>0</v>
      </c>
      <c r="BI127" s="205">
        <f t="shared" si="18"/>
        <v>0</v>
      </c>
      <c r="BJ127" s="18" t="s">
        <v>76</v>
      </c>
      <c r="BK127" s="205">
        <f t="shared" si="19"/>
        <v>0</v>
      </c>
      <c r="BL127" s="18" t="s">
        <v>256</v>
      </c>
      <c r="BM127" s="204" t="s">
        <v>1967</v>
      </c>
    </row>
    <row r="128" spans="1:65" s="2" customFormat="1" ht="33" customHeight="1">
      <c r="A128" s="35"/>
      <c r="B128" s="36"/>
      <c r="C128" s="193" t="s">
        <v>316</v>
      </c>
      <c r="D128" s="193" t="s">
        <v>155</v>
      </c>
      <c r="E128" s="194" t="s">
        <v>1968</v>
      </c>
      <c r="F128" s="195" t="s">
        <v>1969</v>
      </c>
      <c r="G128" s="196" t="s">
        <v>432</v>
      </c>
      <c r="H128" s="197">
        <v>1.3140000000000001</v>
      </c>
      <c r="I128" s="198"/>
      <c r="J128" s="199">
        <f t="shared" si="10"/>
        <v>0</v>
      </c>
      <c r="K128" s="195" t="s">
        <v>159</v>
      </c>
      <c r="L128" s="40"/>
      <c r="M128" s="200" t="s">
        <v>19</v>
      </c>
      <c r="N128" s="201" t="s">
        <v>39</v>
      </c>
      <c r="O128" s="65"/>
      <c r="P128" s="202">
        <f t="shared" si="11"/>
        <v>0</v>
      </c>
      <c r="Q128" s="202">
        <v>0</v>
      </c>
      <c r="R128" s="202">
        <f t="shared" si="12"/>
        <v>0</v>
      </c>
      <c r="S128" s="202">
        <v>0</v>
      </c>
      <c r="T128" s="203">
        <f t="shared" si="1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256</v>
      </c>
      <c r="AT128" s="204" t="s">
        <v>155</v>
      </c>
      <c r="AU128" s="204" t="s">
        <v>78</v>
      </c>
      <c r="AY128" s="18" t="s">
        <v>153</v>
      </c>
      <c r="BE128" s="205">
        <f t="shared" si="14"/>
        <v>0</v>
      </c>
      <c r="BF128" s="205">
        <f t="shared" si="15"/>
        <v>0</v>
      </c>
      <c r="BG128" s="205">
        <f t="shared" si="16"/>
        <v>0</v>
      </c>
      <c r="BH128" s="205">
        <f t="shared" si="17"/>
        <v>0</v>
      </c>
      <c r="BI128" s="205">
        <f t="shared" si="18"/>
        <v>0</v>
      </c>
      <c r="BJ128" s="18" t="s">
        <v>76</v>
      </c>
      <c r="BK128" s="205">
        <f t="shared" si="19"/>
        <v>0</v>
      </c>
      <c r="BL128" s="18" t="s">
        <v>256</v>
      </c>
      <c r="BM128" s="204" t="s">
        <v>1970</v>
      </c>
    </row>
    <row r="129" spans="1:65" s="12" customFormat="1" ht="22.9" customHeight="1">
      <c r="B129" s="177"/>
      <c r="C129" s="178"/>
      <c r="D129" s="179" t="s">
        <v>67</v>
      </c>
      <c r="E129" s="191" t="s">
        <v>1971</v>
      </c>
      <c r="F129" s="191" t="s">
        <v>1972</v>
      </c>
      <c r="G129" s="178"/>
      <c r="H129" s="178"/>
      <c r="I129" s="181"/>
      <c r="J129" s="192">
        <f>BK129</f>
        <v>0</v>
      </c>
      <c r="K129" s="178"/>
      <c r="L129" s="183"/>
      <c r="M129" s="184"/>
      <c r="N129" s="185"/>
      <c r="O129" s="185"/>
      <c r="P129" s="186">
        <f>SUM(P130:P145)</f>
        <v>0</v>
      </c>
      <c r="Q129" s="185"/>
      <c r="R129" s="186">
        <f>SUM(R130:R145)</f>
        <v>8.6900000000000015E-3</v>
      </c>
      <c r="S129" s="185"/>
      <c r="T129" s="187">
        <f>SUM(T130:T145)</f>
        <v>0</v>
      </c>
      <c r="AR129" s="188" t="s">
        <v>76</v>
      </c>
      <c r="AT129" s="189" t="s">
        <v>67</v>
      </c>
      <c r="AU129" s="189" t="s">
        <v>76</v>
      </c>
      <c r="AY129" s="188" t="s">
        <v>153</v>
      </c>
      <c r="BK129" s="190">
        <f>SUM(BK130:BK145)</f>
        <v>0</v>
      </c>
    </row>
    <row r="130" spans="1:65" s="2" customFormat="1" ht="21.75" customHeight="1">
      <c r="A130" s="35"/>
      <c r="B130" s="36"/>
      <c r="C130" s="193" t="s">
        <v>321</v>
      </c>
      <c r="D130" s="193" t="s">
        <v>155</v>
      </c>
      <c r="E130" s="194" t="s">
        <v>1973</v>
      </c>
      <c r="F130" s="195" t="s">
        <v>1974</v>
      </c>
      <c r="G130" s="196" t="s">
        <v>1089</v>
      </c>
      <c r="H130" s="197">
        <v>1</v>
      </c>
      <c r="I130" s="198"/>
      <c r="J130" s="199">
        <f t="shared" ref="J130:J145" si="20">ROUND(I130*H130,2)</f>
        <v>0</v>
      </c>
      <c r="K130" s="195" t="s">
        <v>19</v>
      </c>
      <c r="L130" s="40"/>
      <c r="M130" s="200" t="s">
        <v>19</v>
      </c>
      <c r="N130" s="201" t="s">
        <v>39</v>
      </c>
      <c r="O130" s="65"/>
      <c r="P130" s="202">
        <f t="shared" ref="P130:P145" si="21">O130*H130</f>
        <v>0</v>
      </c>
      <c r="Q130" s="202">
        <v>0</v>
      </c>
      <c r="R130" s="202">
        <f t="shared" ref="R130:R145" si="22">Q130*H130</f>
        <v>0</v>
      </c>
      <c r="S130" s="202">
        <v>0</v>
      </c>
      <c r="T130" s="203">
        <f t="shared" ref="T130:T145" si="23"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160</v>
      </c>
      <c r="AT130" s="204" t="s">
        <v>155</v>
      </c>
      <c r="AU130" s="204" t="s">
        <v>78</v>
      </c>
      <c r="AY130" s="18" t="s">
        <v>153</v>
      </c>
      <c r="BE130" s="205">
        <f t="shared" ref="BE130:BE145" si="24">IF(N130="základní",J130,0)</f>
        <v>0</v>
      </c>
      <c r="BF130" s="205">
        <f t="shared" ref="BF130:BF145" si="25">IF(N130="snížená",J130,0)</f>
        <v>0</v>
      </c>
      <c r="BG130" s="205">
        <f t="shared" ref="BG130:BG145" si="26">IF(N130="zákl. přenesená",J130,0)</f>
        <v>0</v>
      </c>
      <c r="BH130" s="205">
        <f t="shared" ref="BH130:BH145" si="27">IF(N130="sníž. přenesená",J130,0)</f>
        <v>0</v>
      </c>
      <c r="BI130" s="205">
        <f t="shared" ref="BI130:BI145" si="28">IF(N130="nulová",J130,0)</f>
        <v>0</v>
      </c>
      <c r="BJ130" s="18" t="s">
        <v>76</v>
      </c>
      <c r="BK130" s="205">
        <f t="shared" ref="BK130:BK145" si="29">ROUND(I130*H130,2)</f>
        <v>0</v>
      </c>
      <c r="BL130" s="18" t="s">
        <v>160</v>
      </c>
      <c r="BM130" s="204" t="s">
        <v>1975</v>
      </c>
    </row>
    <row r="131" spans="1:65" s="2" customFormat="1" ht="21.75" customHeight="1">
      <c r="A131" s="35"/>
      <c r="B131" s="36"/>
      <c r="C131" s="239" t="s">
        <v>325</v>
      </c>
      <c r="D131" s="239" t="s">
        <v>296</v>
      </c>
      <c r="E131" s="240" t="s">
        <v>1976</v>
      </c>
      <c r="F131" s="241" t="s">
        <v>1977</v>
      </c>
      <c r="G131" s="242" t="s">
        <v>196</v>
      </c>
      <c r="H131" s="243">
        <v>1</v>
      </c>
      <c r="I131" s="244"/>
      <c r="J131" s="245">
        <f t="shared" si="20"/>
        <v>0</v>
      </c>
      <c r="K131" s="241" t="s">
        <v>19</v>
      </c>
      <c r="L131" s="246"/>
      <c r="M131" s="247" t="s">
        <v>19</v>
      </c>
      <c r="N131" s="248" t="s">
        <v>39</v>
      </c>
      <c r="O131" s="65"/>
      <c r="P131" s="202">
        <f t="shared" si="21"/>
        <v>0</v>
      </c>
      <c r="Q131" s="202">
        <v>0</v>
      </c>
      <c r="R131" s="202">
        <f t="shared" si="22"/>
        <v>0</v>
      </c>
      <c r="S131" s="202">
        <v>0</v>
      </c>
      <c r="T131" s="203">
        <f t="shared" si="2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207</v>
      </c>
      <c r="AT131" s="204" t="s">
        <v>296</v>
      </c>
      <c r="AU131" s="204" t="s">
        <v>78</v>
      </c>
      <c r="AY131" s="18" t="s">
        <v>153</v>
      </c>
      <c r="BE131" s="205">
        <f t="shared" si="24"/>
        <v>0</v>
      </c>
      <c r="BF131" s="205">
        <f t="shared" si="25"/>
        <v>0</v>
      </c>
      <c r="BG131" s="205">
        <f t="shared" si="26"/>
        <v>0</v>
      </c>
      <c r="BH131" s="205">
        <f t="shared" si="27"/>
        <v>0</v>
      </c>
      <c r="BI131" s="205">
        <f t="shared" si="28"/>
        <v>0</v>
      </c>
      <c r="BJ131" s="18" t="s">
        <v>76</v>
      </c>
      <c r="BK131" s="205">
        <f t="shared" si="29"/>
        <v>0</v>
      </c>
      <c r="BL131" s="18" t="s">
        <v>160</v>
      </c>
      <c r="BM131" s="204" t="s">
        <v>1978</v>
      </c>
    </row>
    <row r="132" spans="1:65" s="2" customFormat="1" ht="21.75" customHeight="1">
      <c r="A132" s="35"/>
      <c r="B132" s="36"/>
      <c r="C132" s="239" t="s">
        <v>330</v>
      </c>
      <c r="D132" s="239" t="s">
        <v>296</v>
      </c>
      <c r="E132" s="240" t="s">
        <v>1979</v>
      </c>
      <c r="F132" s="241" t="s">
        <v>1980</v>
      </c>
      <c r="G132" s="242" t="s">
        <v>196</v>
      </c>
      <c r="H132" s="243">
        <v>2</v>
      </c>
      <c r="I132" s="244"/>
      <c r="J132" s="245">
        <f t="shared" si="20"/>
        <v>0</v>
      </c>
      <c r="K132" s="241" t="s">
        <v>19</v>
      </c>
      <c r="L132" s="246"/>
      <c r="M132" s="247" t="s">
        <v>19</v>
      </c>
      <c r="N132" s="248" t="s">
        <v>39</v>
      </c>
      <c r="O132" s="65"/>
      <c r="P132" s="202">
        <f t="shared" si="21"/>
        <v>0</v>
      </c>
      <c r="Q132" s="202">
        <v>0</v>
      </c>
      <c r="R132" s="202">
        <f t="shared" si="22"/>
        <v>0</v>
      </c>
      <c r="S132" s="202">
        <v>0</v>
      </c>
      <c r="T132" s="203">
        <f t="shared" si="2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207</v>
      </c>
      <c r="AT132" s="204" t="s">
        <v>296</v>
      </c>
      <c r="AU132" s="204" t="s">
        <v>78</v>
      </c>
      <c r="AY132" s="18" t="s">
        <v>153</v>
      </c>
      <c r="BE132" s="205">
        <f t="shared" si="24"/>
        <v>0</v>
      </c>
      <c r="BF132" s="205">
        <f t="shared" si="25"/>
        <v>0</v>
      </c>
      <c r="BG132" s="205">
        <f t="shared" si="26"/>
        <v>0</v>
      </c>
      <c r="BH132" s="205">
        <f t="shared" si="27"/>
        <v>0</v>
      </c>
      <c r="BI132" s="205">
        <f t="shared" si="28"/>
        <v>0</v>
      </c>
      <c r="BJ132" s="18" t="s">
        <v>76</v>
      </c>
      <c r="BK132" s="205">
        <f t="shared" si="29"/>
        <v>0</v>
      </c>
      <c r="BL132" s="18" t="s">
        <v>160</v>
      </c>
      <c r="BM132" s="204" t="s">
        <v>1981</v>
      </c>
    </row>
    <row r="133" spans="1:65" s="2" customFormat="1" ht="55.5" customHeight="1">
      <c r="A133" s="35"/>
      <c r="B133" s="36"/>
      <c r="C133" s="193" t="s">
        <v>334</v>
      </c>
      <c r="D133" s="193" t="s">
        <v>155</v>
      </c>
      <c r="E133" s="194" t="s">
        <v>1330</v>
      </c>
      <c r="F133" s="195" t="s">
        <v>1331</v>
      </c>
      <c r="G133" s="196" t="s">
        <v>308</v>
      </c>
      <c r="H133" s="197">
        <v>4</v>
      </c>
      <c r="I133" s="198"/>
      <c r="J133" s="199">
        <f t="shared" si="20"/>
        <v>0</v>
      </c>
      <c r="K133" s="195" t="s">
        <v>159</v>
      </c>
      <c r="L133" s="40"/>
      <c r="M133" s="200" t="s">
        <v>19</v>
      </c>
      <c r="N133" s="201" t="s">
        <v>39</v>
      </c>
      <c r="O133" s="65"/>
      <c r="P133" s="202">
        <f t="shared" si="21"/>
        <v>0</v>
      </c>
      <c r="Q133" s="202">
        <v>1.9000000000000001E-4</v>
      </c>
      <c r="R133" s="202">
        <f t="shared" si="22"/>
        <v>7.6000000000000004E-4</v>
      </c>
      <c r="S133" s="202">
        <v>0</v>
      </c>
      <c r="T133" s="203">
        <f t="shared" si="2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160</v>
      </c>
      <c r="AT133" s="204" t="s">
        <v>155</v>
      </c>
      <c r="AU133" s="204" t="s">
        <v>78</v>
      </c>
      <c r="AY133" s="18" t="s">
        <v>153</v>
      </c>
      <c r="BE133" s="205">
        <f t="shared" si="24"/>
        <v>0</v>
      </c>
      <c r="BF133" s="205">
        <f t="shared" si="25"/>
        <v>0</v>
      </c>
      <c r="BG133" s="205">
        <f t="shared" si="26"/>
        <v>0</v>
      </c>
      <c r="BH133" s="205">
        <f t="shared" si="27"/>
        <v>0</v>
      </c>
      <c r="BI133" s="205">
        <f t="shared" si="28"/>
        <v>0</v>
      </c>
      <c r="BJ133" s="18" t="s">
        <v>76</v>
      </c>
      <c r="BK133" s="205">
        <f t="shared" si="29"/>
        <v>0</v>
      </c>
      <c r="BL133" s="18" t="s">
        <v>160</v>
      </c>
      <c r="BM133" s="204" t="s">
        <v>1982</v>
      </c>
    </row>
    <row r="134" spans="1:65" s="2" customFormat="1" ht="21.75" customHeight="1">
      <c r="A134" s="35"/>
      <c r="B134" s="36"/>
      <c r="C134" s="239" t="s">
        <v>340</v>
      </c>
      <c r="D134" s="239" t="s">
        <v>296</v>
      </c>
      <c r="E134" s="240" t="s">
        <v>1983</v>
      </c>
      <c r="F134" s="241" t="s">
        <v>1984</v>
      </c>
      <c r="G134" s="242" t="s">
        <v>196</v>
      </c>
      <c r="H134" s="243">
        <v>1</v>
      </c>
      <c r="I134" s="244"/>
      <c r="J134" s="245">
        <f t="shared" si="20"/>
        <v>0</v>
      </c>
      <c r="K134" s="241" t="s">
        <v>19</v>
      </c>
      <c r="L134" s="246"/>
      <c r="M134" s="247" t="s">
        <v>19</v>
      </c>
      <c r="N134" s="248" t="s">
        <v>39</v>
      </c>
      <c r="O134" s="65"/>
      <c r="P134" s="202">
        <f t="shared" si="21"/>
        <v>0</v>
      </c>
      <c r="Q134" s="202">
        <v>0</v>
      </c>
      <c r="R134" s="202">
        <f t="shared" si="22"/>
        <v>0</v>
      </c>
      <c r="S134" s="202">
        <v>0</v>
      </c>
      <c r="T134" s="203">
        <f t="shared" si="2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207</v>
      </c>
      <c r="AT134" s="204" t="s">
        <v>296</v>
      </c>
      <c r="AU134" s="204" t="s">
        <v>78</v>
      </c>
      <c r="AY134" s="18" t="s">
        <v>153</v>
      </c>
      <c r="BE134" s="205">
        <f t="shared" si="24"/>
        <v>0</v>
      </c>
      <c r="BF134" s="205">
        <f t="shared" si="25"/>
        <v>0</v>
      </c>
      <c r="BG134" s="205">
        <f t="shared" si="26"/>
        <v>0</v>
      </c>
      <c r="BH134" s="205">
        <f t="shared" si="27"/>
        <v>0</v>
      </c>
      <c r="BI134" s="205">
        <f t="shared" si="28"/>
        <v>0</v>
      </c>
      <c r="BJ134" s="18" t="s">
        <v>76</v>
      </c>
      <c r="BK134" s="205">
        <f t="shared" si="29"/>
        <v>0</v>
      </c>
      <c r="BL134" s="18" t="s">
        <v>160</v>
      </c>
      <c r="BM134" s="204" t="s">
        <v>1985</v>
      </c>
    </row>
    <row r="135" spans="1:65" s="2" customFormat="1" ht="21.75" customHeight="1">
      <c r="A135" s="35"/>
      <c r="B135" s="36"/>
      <c r="C135" s="239" t="s">
        <v>345</v>
      </c>
      <c r="D135" s="239" t="s">
        <v>296</v>
      </c>
      <c r="E135" s="240" t="s">
        <v>1986</v>
      </c>
      <c r="F135" s="241" t="s">
        <v>1987</v>
      </c>
      <c r="G135" s="242" t="s">
        <v>196</v>
      </c>
      <c r="H135" s="243">
        <v>1</v>
      </c>
      <c r="I135" s="244"/>
      <c r="J135" s="245">
        <f t="shared" si="20"/>
        <v>0</v>
      </c>
      <c r="K135" s="241" t="s">
        <v>19</v>
      </c>
      <c r="L135" s="246"/>
      <c r="M135" s="247" t="s">
        <v>19</v>
      </c>
      <c r="N135" s="248" t="s">
        <v>39</v>
      </c>
      <c r="O135" s="65"/>
      <c r="P135" s="202">
        <f t="shared" si="21"/>
        <v>0</v>
      </c>
      <c r="Q135" s="202">
        <v>0</v>
      </c>
      <c r="R135" s="202">
        <f t="shared" si="22"/>
        <v>0</v>
      </c>
      <c r="S135" s="202">
        <v>0</v>
      </c>
      <c r="T135" s="203">
        <f t="shared" si="2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207</v>
      </c>
      <c r="AT135" s="204" t="s">
        <v>296</v>
      </c>
      <c r="AU135" s="204" t="s">
        <v>78</v>
      </c>
      <c r="AY135" s="18" t="s">
        <v>153</v>
      </c>
      <c r="BE135" s="205">
        <f t="shared" si="24"/>
        <v>0</v>
      </c>
      <c r="BF135" s="205">
        <f t="shared" si="25"/>
        <v>0</v>
      </c>
      <c r="BG135" s="205">
        <f t="shared" si="26"/>
        <v>0</v>
      </c>
      <c r="BH135" s="205">
        <f t="shared" si="27"/>
        <v>0</v>
      </c>
      <c r="BI135" s="205">
        <f t="shared" si="28"/>
        <v>0</v>
      </c>
      <c r="BJ135" s="18" t="s">
        <v>76</v>
      </c>
      <c r="BK135" s="205">
        <f t="shared" si="29"/>
        <v>0</v>
      </c>
      <c r="BL135" s="18" t="s">
        <v>160</v>
      </c>
      <c r="BM135" s="204" t="s">
        <v>1988</v>
      </c>
    </row>
    <row r="136" spans="1:65" s="2" customFormat="1" ht="21.75" customHeight="1">
      <c r="A136" s="35"/>
      <c r="B136" s="36"/>
      <c r="C136" s="193" t="s">
        <v>351</v>
      </c>
      <c r="D136" s="193" t="s">
        <v>155</v>
      </c>
      <c r="E136" s="194" t="s">
        <v>1989</v>
      </c>
      <c r="F136" s="195" t="s">
        <v>1990</v>
      </c>
      <c r="G136" s="196" t="s">
        <v>1089</v>
      </c>
      <c r="H136" s="197">
        <v>1</v>
      </c>
      <c r="I136" s="198"/>
      <c r="J136" s="199">
        <f t="shared" si="20"/>
        <v>0</v>
      </c>
      <c r="K136" s="195" t="s">
        <v>19</v>
      </c>
      <c r="L136" s="40"/>
      <c r="M136" s="200" t="s">
        <v>19</v>
      </c>
      <c r="N136" s="201" t="s">
        <v>39</v>
      </c>
      <c r="O136" s="65"/>
      <c r="P136" s="202">
        <f t="shared" si="21"/>
        <v>0</v>
      </c>
      <c r="Q136" s="202">
        <v>0</v>
      </c>
      <c r="R136" s="202">
        <f t="shared" si="22"/>
        <v>0</v>
      </c>
      <c r="S136" s="202">
        <v>0</v>
      </c>
      <c r="T136" s="203">
        <f t="shared" si="2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160</v>
      </c>
      <c r="AT136" s="204" t="s">
        <v>155</v>
      </c>
      <c r="AU136" s="204" t="s">
        <v>78</v>
      </c>
      <c r="AY136" s="18" t="s">
        <v>153</v>
      </c>
      <c r="BE136" s="205">
        <f t="shared" si="24"/>
        <v>0</v>
      </c>
      <c r="BF136" s="205">
        <f t="shared" si="25"/>
        <v>0</v>
      </c>
      <c r="BG136" s="205">
        <f t="shared" si="26"/>
        <v>0</v>
      </c>
      <c r="BH136" s="205">
        <f t="shared" si="27"/>
        <v>0</v>
      </c>
      <c r="BI136" s="205">
        <f t="shared" si="28"/>
        <v>0</v>
      </c>
      <c r="BJ136" s="18" t="s">
        <v>76</v>
      </c>
      <c r="BK136" s="205">
        <f t="shared" si="29"/>
        <v>0</v>
      </c>
      <c r="BL136" s="18" t="s">
        <v>160</v>
      </c>
      <c r="BM136" s="204" t="s">
        <v>1991</v>
      </c>
    </row>
    <row r="137" spans="1:65" s="2" customFormat="1" ht="21.75" customHeight="1">
      <c r="A137" s="35"/>
      <c r="B137" s="36"/>
      <c r="C137" s="193" t="s">
        <v>360</v>
      </c>
      <c r="D137" s="193" t="s">
        <v>155</v>
      </c>
      <c r="E137" s="194" t="s">
        <v>1409</v>
      </c>
      <c r="F137" s="195" t="s">
        <v>1410</v>
      </c>
      <c r="G137" s="196" t="s">
        <v>196</v>
      </c>
      <c r="H137" s="197">
        <v>2</v>
      </c>
      <c r="I137" s="198"/>
      <c r="J137" s="199">
        <f t="shared" si="20"/>
        <v>0</v>
      </c>
      <c r="K137" s="195" t="s">
        <v>159</v>
      </c>
      <c r="L137" s="40"/>
      <c r="M137" s="200" t="s">
        <v>19</v>
      </c>
      <c r="N137" s="201" t="s">
        <v>39</v>
      </c>
      <c r="O137" s="65"/>
      <c r="P137" s="202">
        <f t="shared" si="21"/>
        <v>0</v>
      </c>
      <c r="Q137" s="202">
        <v>2.1000000000000001E-4</v>
      </c>
      <c r="R137" s="202">
        <f t="shared" si="22"/>
        <v>4.2000000000000002E-4</v>
      </c>
      <c r="S137" s="202">
        <v>0</v>
      </c>
      <c r="T137" s="203">
        <f t="shared" si="2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160</v>
      </c>
      <c r="AT137" s="204" t="s">
        <v>155</v>
      </c>
      <c r="AU137" s="204" t="s">
        <v>78</v>
      </c>
      <c r="AY137" s="18" t="s">
        <v>153</v>
      </c>
      <c r="BE137" s="205">
        <f t="shared" si="24"/>
        <v>0</v>
      </c>
      <c r="BF137" s="205">
        <f t="shared" si="25"/>
        <v>0</v>
      </c>
      <c r="BG137" s="205">
        <f t="shared" si="26"/>
        <v>0</v>
      </c>
      <c r="BH137" s="205">
        <f t="shared" si="27"/>
        <v>0</v>
      </c>
      <c r="BI137" s="205">
        <f t="shared" si="28"/>
        <v>0</v>
      </c>
      <c r="BJ137" s="18" t="s">
        <v>76</v>
      </c>
      <c r="BK137" s="205">
        <f t="shared" si="29"/>
        <v>0</v>
      </c>
      <c r="BL137" s="18" t="s">
        <v>160</v>
      </c>
      <c r="BM137" s="204" t="s">
        <v>1992</v>
      </c>
    </row>
    <row r="138" spans="1:65" s="2" customFormat="1" ht="33" customHeight="1">
      <c r="A138" s="35"/>
      <c r="B138" s="36"/>
      <c r="C138" s="193" t="s">
        <v>368</v>
      </c>
      <c r="D138" s="193" t="s">
        <v>155</v>
      </c>
      <c r="E138" s="194" t="s">
        <v>1458</v>
      </c>
      <c r="F138" s="195" t="s">
        <v>1459</v>
      </c>
      <c r="G138" s="196" t="s">
        <v>196</v>
      </c>
      <c r="H138" s="197">
        <v>1</v>
      </c>
      <c r="I138" s="198"/>
      <c r="J138" s="199">
        <f t="shared" si="20"/>
        <v>0</v>
      </c>
      <c r="K138" s="195" t="s">
        <v>159</v>
      </c>
      <c r="L138" s="40"/>
      <c r="M138" s="200" t="s">
        <v>19</v>
      </c>
      <c r="N138" s="201" t="s">
        <v>39</v>
      </c>
      <c r="O138" s="65"/>
      <c r="P138" s="202">
        <f t="shared" si="21"/>
        <v>0</v>
      </c>
      <c r="Q138" s="202">
        <v>1.47E-3</v>
      </c>
      <c r="R138" s="202">
        <f t="shared" si="22"/>
        <v>1.47E-3</v>
      </c>
      <c r="S138" s="202">
        <v>0</v>
      </c>
      <c r="T138" s="203">
        <f t="shared" si="2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160</v>
      </c>
      <c r="AT138" s="204" t="s">
        <v>155</v>
      </c>
      <c r="AU138" s="204" t="s">
        <v>78</v>
      </c>
      <c r="AY138" s="18" t="s">
        <v>153</v>
      </c>
      <c r="BE138" s="205">
        <f t="shared" si="24"/>
        <v>0</v>
      </c>
      <c r="BF138" s="205">
        <f t="shared" si="25"/>
        <v>0</v>
      </c>
      <c r="BG138" s="205">
        <f t="shared" si="26"/>
        <v>0</v>
      </c>
      <c r="BH138" s="205">
        <f t="shared" si="27"/>
        <v>0</v>
      </c>
      <c r="BI138" s="205">
        <f t="shared" si="28"/>
        <v>0</v>
      </c>
      <c r="BJ138" s="18" t="s">
        <v>76</v>
      </c>
      <c r="BK138" s="205">
        <f t="shared" si="29"/>
        <v>0</v>
      </c>
      <c r="BL138" s="18" t="s">
        <v>160</v>
      </c>
      <c r="BM138" s="204" t="s">
        <v>1993</v>
      </c>
    </row>
    <row r="139" spans="1:65" s="2" customFormat="1" ht="16.5" customHeight="1">
      <c r="A139" s="35"/>
      <c r="B139" s="36"/>
      <c r="C139" s="193" t="s">
        <v>378</v>
      </c>
      <c r="D139" s="193" t="s">
        <v>155</v>
      </c>
      <c r="E139" s="194" t="s">
        <v>1994</v>
      </c>
      <c r="F139" s="195" t="s">
        <v>1995</v>
      </c>
      <c r="G139" s="196" t="s">
        <v>196</v>
      </c>
      <c r="H139" s="197">
        <v>1</v>
      </c>
      <c r="I139" s="198"/>
      <c r="J139" s="199">
        <f t="shared" si="20"/>
        <v>0</v>
      </c>
      <c r="K139" s="195" t="s">
        <v>159</v>
      </c>
      <c r="L139" s="40"/>
      <c r="M139" s="200" t="s">
        <v>19</v>
      </c>
      <c r="N139" s="201" t="s">
        <v>39</v>
      </c>
      <c r="O139" s="65"/>
      <c r="P139" s="202">
        <f t="shared" si="21"/>
        <v>0</v>
      </c>
      <c r="Q139" s="202">
        <v>1.8000000000000001E-4</v>
      </c>
      <c r="R139" s="202">
        <f t="shared" si="22"/>
        <v>1.8000000000000001E-4</v>
      </c>
      <c r="S139" s="202">
        <v>0</v>
      </c>
      <c r="T139" s="203">
        <f t="shared" si="2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160</v>
      </c>
      <c r="AT139" s="204" t="s">
        <v>155</v>
      </c>
      <c r="AU139" s="204" t="s">
        <v>78</v>
      </c>
      <c r="AY139" s="18" t="s">
        <v>153</v>
      </c>
      <c r="BE139" s="205">
        <f t="shared" si="24"/>
        <v>0</v>
      </c>
      <c r="BF139" s="205">
        <f t="shared" si="25"/>
        <v>0</v>
      </c>
      <c r="BG139" s="205">
        <f t="shared" si="26"/>
        <v>0</v>
      </c>
      <c r="BH139" s="205">
        <f t="shared" si="27"/>
        <v>0</v>
      </c>
      <c r="BI139" s="205">
        <f t="shared" si="28"/>
        <v>0</v>
      </c>
      <c r="BJ139" s="18" t="s">
        <v>76</v>
      </c>
      <c r="BK139" s="205">
        <f t="shared" si="29"/>
        <v>0</v>
      </c>
      <c r="BL139" s="18" t="s">
        <v>160</v>
      </c>
      <c r="BM139" s="204" t="s">
        <v>1996</v>
      </c>
    </row>
    <row r="140" spans="1:65" s="2" customFormat="1" ht="21.75" customHeight="1">
      <c r="A140" s="35"/>
      <c r="B140" s="36"/>
      <c r="C140" s="193" t="s">
        <v>384</v>
      </c>
      <c r="D140" s="193" t="s">
        <v>155</v>
      </c>
      <c r="E140" s="194" t="s">
        <v>1997</v>
      </c>
      <c r="F140" s="195" t="s">
        <v>1998</v>
      </c>
      <c r="G140" s="196" t="s">
        <v>196</v>
      </c>
      <c r="H140" s="197">
        <v>1</v>
      </c>
      <c r="I140" s="198"/>
      <c r="J140" s="199">
        <f t="shared" si="20"/>
        <v>0</v>
      </c>
      <c r="K140" s="195" t="s">
        <v>159</v>
      </c>
      <c r="L140" s="40"/>
      <c r="M140" s="200" t="s">
        <v>19</v>
      </c>
      <c r="N140" s="201" t="s">
        <v>39</v>
      </c>
      <c r="O140" s="65"/>
      <c r="P140" s="202">
        <f t="shared" si="21"/>
        <v>0</v>
      </c>
      <c r="Q140" s="202">
        <v>2.0000000000000002E-5</v>
      </c>
      <c r="R140" s="202">
        <f t="shared" si="22"/>
        <v>2.0000000000000002E-5</v>
      </c>
      <c r="S140" s="202">
        <v>0</v>
      </c>
      <c r="T140" s="203">
        <f t="shared" si="2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160</v>
      </c>
      <c r="AT140" s="204" t="s">
        <v>155</v>
      </c>
      <c r="AU140" s="204" t="s">
        <v>78</v>
      </c>
      <c r="AY140" s="18" t="s">
        <v>153</v>
      </c>
      <c r="BE140" s="205">
        <f t="shared" si="24"/>
        <v>0</v>
      </c>
      <c r="BF140" s="205">
        <f t="shared" si="25"/>
        <v>0</v>
      </c>
      <c r="BG140" s="205">
        <f t="shared" si="26"/>
        <v>0</v>
      </c>
      <c r="BH140" s="205">
        <f t="shared" si="27"/>
        <v>0</v>
      </c>
      <c r="BI140" s="205">
        <f t="shared" si="28"/>
        <v>0</v>
      </c>
      <c r="BJ140" s="18" t="s">
        <v>76</v>
      </c>
      <c r="BK140" s="205">
        <f t="shared" si="29"/>
        <v>0</v>
      </c>
      <c r="BL140" s="18" t="s">
        <v>160</v>
      </c>
      <c r="BM140" s="204" t="s">
        <v>1999</v>
      </c>
    </row>
    <row r="141" spans="1:65" s="2" customFormat="1" ht="16.5" customHeight="1">
      <c r="A141" s="35"/>
      <c r="B141" s="36"/>
      <c r="C141" s="193" t="s">
        <v>390</v>
      </c>
      <c r="D141" s="193" t="s">
        <v>155</v>
      </c>
      <c r="E141" s="194" t="s">
        <v>2000</v>
      </c>
      <c r="F141" s="195" t="s">
        <v>2001</v>
      </c>
      <c r="G141" s="196" t="s">
        <v>196</v>
      </c>
      <c r="H141" s="197">
        <v>1</v>
      </c>
      <c r="I141" s="198"/>
      <c r="J141" s="199">
        <f t="shared" si="20"/>
        <v>0</v>
      </c>
      <c r="K141" s="195" t="s">
        <v>19</v>
      </c>
      <c r="L141" s="40"/>
      <c r="M141" s="200" t="s">
        <v>19</v>
      </c>
      <c r="N141" s="201" t="s">
        <v>39</v>
      </c>
      <c r="O141" s="65"/>
      <c r="P141" s="202">
        <f t="shared" si="21"/>
        <v>0</v>
      </c>
      <c r="Q141" s="202">
        <v>0</v>
      </c>
      <c r="R141" s="202">
        <f t="shared" si="22"/>
        <v>0</v>
      </c>
      <c r="S141" s="202">
        <v>0</v>
      </c>
      <c r="T141" s="203">
        <f t="shared" si="2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160</v>
      </c>
      <c r="AT141" s="204" t="s">
        <v>155</v>
      </c>
      <c r="AU141" s="204" t="s">
        <v>78</v>
      </c>
      <c r="AY141" s="18" t="s">
        <v>153</v>
      </c>
      <c r="BE141" s="205">
        <f t="shared" si="24"/>
        <v>0</v>
      </c>
      <c r="BF141" s="205">
        <f t="shared" si="25"/>
        <v>0</v>
      </c>
      <c r="BG141" s="205">
        <f t="shared" si="26"/>
        <v>0</v>
      </c>
      <c r="BH141" s="205">
        <f t="shared" si="27"/>
        <v>0</v>
      </c>
      <c r="BI141" s="205">
        <f t="shared" si="28"/>
        <v>0</v>
      </c>
      <c r="BJ141" s="18" t="s">
        <v>76</v>
      </c>
      <c r="BK141" s="205">
        <f t="shared" si="29"/>
        <v>0</v>
      </c>
      <c r="BL141" s="18" t="s">
        <v>160</v>
      </c>
      <c r="BM141" s="204" t="s">
        <v>2002</v>
      </c>
    </row>
    <row r="142" spans="1:65" s="2" customFormat="1" ht="21.75" customHeight="1">
      <c r="A142" s="35"/>
      <c r="B142" s="36"/>
      <c r="C142" s="193" t="s">
        <v>395</v>
      </c>
      <c r="D142" s="193" t="s">
        <v>155</v>
      </c>
      <c r="E142" s="194" t="s">
        <v>2003</v>
      </c>
      <c r="F142" s="195" t="s">
        <v>2004</v>
      </c>
      <c r="G142" s="196" t="s">
        <v>308</v>
      </c>
      <c r="H142" s="197">
        <v>4</v>
      </c>
      <c r="I142" s="198"/>
      <c r="J142" s="199">
        <f t="shared" si="20"/>
        <v>0</v>
      </c>
      <c r="K142" s="195" t="s">
        <v>159</v>
      </c>
      <c r="L142" s="40"/>
      <c r="M142" s="200" t="s">
        <v>19</v>
      </c>
      <c r="N142" s="201" t="s">
        <v>39</v>
      </c>
      <c r="O142" s="65"/>
      <c r="P142" s="202">
        <f t="shared" si="21"/>
        <v>0</v>
      </c>
      <c r="Q142" s="202">
        <v>1.2600000000000001E-3</v>
      </c>
      <c r="R142" s="202">
        <f t="shared" si="22"/>
        <v>5.0400000000000002E-3</v>
      </c>
      <c r="S142" s="202">
        <v>0</v>
      </c>
      <c r="T142" s="203">
        <f t="shared" si="2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160</v>
      </c>
      <c r="AT142" s="204" t="s">
        <v>155</v>
      </c>
      <c r="AU142" s="204" t="s">
        <v>78</v>
      </c>
      <c r="AY142" s="18" t="s">
        <v>153</v>
      </c>
      <c r="BE142" s="205">
        <f t="shared" si="24"/>
        <v>0</v>
      </c>
      <c r="BF142" s="205">
        <f t="shared" si="25"/>
        <v>0</v>
      </c>
      <c r="BG142" s="205">
        <f t="shared" si="26"/>
        <v>0</v>
      </c>
      <c r="BH142" s="205">
        <f t="shared" si="27"/>
        <v>0</v>
      </c>
      <c r="BI142" s="205">
        <f t="shared" si="28"/>
        <v>0</v>
      </c>
      <c r="BJ142" s="18" t="s">
        <v>76</v>
      </c>
      <c r="BK142" s="205">
        <f t="shared" si="29"/>
        <v>0</v>
      </c>
      <c r="BL142" s="18" t="s">
        <v>160</v>
      </c>
      <c r="BM142" s="204" t="s">
        <v>2005</v>
      </c>
    </row>
    <row r="143" spans="1:65" s="2" customFormat="1" ht="33" customHeight="1">
      <c r="A143" s="35"/>
      <c r="B143" s="36"/>
      <c r="C143" s="193" t="s">
        <v>401</v>
      </c>
      <c r="D143" s="193" t="s">
        <v>155</v>
      </c>
      <c r="E143" s="194" t="s">
        <v>1357</v>
      </c>
      <c r="F143" s="195" t="s">
        <v>1358</v>
      </c>
      <c r="G143" s="196" t="s">
        <v>308</v>
      </c>
      <c r="H143" s="197">
        <v>4</v>
      </c>
      <c r="I143" s="198"/>
      <c r="J143" s="199">
        <f t="shared" si="20"/>
        <v>0</v>
      </c>
      <c r="K143" s="195" t="s">
        <v>159</v>
      </c>
      <c r="L143" s="40"/>
      <c r="M143" s="200" t="s">
        <v>19</v>
      </c>
      <c r="N143" s="201" t="s">
        <v>39</v>
      </c>
      <c r="O143" s="65"/>
      <c r="P143" s="202">
        <f t="shared" si="21"/>
        <v>0</v>
      </c>
      <c r="Q143" s="202">
        <v>1.9000000000000001E-4</v>
      </c>
      <c r="R143" s="202">
        <f t="shared" si="22"/>
        <v>7.6000000000000004E-4</v>
      </c>
      <c r="S143" s="202">
        <v>0</v>
      </c>
      <c r="T143" s="203">
        <f t="shared" si="2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160</v>
      </c>
      <c r="AT143" s="204" t="s">
        <v>155</v>
      </c>
      <c r="AU143" s="204" t="s">
        <v>78</v>
      </c>
      <c r="AY143" s="18" t="s">
        <v>153</v>
      </c>
      <c r="BE143" s="205">
        <f t="shared" si="24"/>
        <v>0</v>
      </c>
      <c r="BF143" s="205">
        <f t="shared" si="25"/>
        <v>0</v>
      </c>
      <c r="BG143" s="205">
        <f t="shared" si="26"/>
        <v>0</v>
      </c>
      <c r="BH143" s="205">
        <f t="shared" si="27"/>
        <v>0</v>
      </c>
      <c r="BI143" s="205">
        <f t="shared" si="28"/>
        <v>0</v>
      </c>
      <c r="BJ143" s="18" t="s">
        <v>76</v>
      </c>
      <c r="BK143" s="205">
        <f t="shared" si="29"/>
        <v>0</v>
      </c>
      <c r="BL143" s="18" t="s">
        <v>160</v>
      </c>
      <c r="BM143" s="204" t="s">
        <v>2006</v>
      </c>
    </row>
    <row r="144" spans="1:65" s="2" customFormat="1" ht="21.75" customHeight="1">
      <c r="A144" s="35"/>
      <c r="B144" s="36"/>
      <c r="C144" s="193" t="s">
        <v>406</v>
      </c>
      <c r="D144" s="193" t="s">
        <v>155</v>
      </c>
      <c r="E144" s="194" t="s">
        <v>1363</v>
      </c>
      <c r="F144" s="195" t="s">
        <v>1364</v>
      </c>
      <c r="G144" s="196" t="s">
        <v>308</v>
      </c>
      <c r="H144" s="197">
        <v>4</v>
      </c>
      <c r="I144" s="198"/>
      <c r="J144" s="199">
        <f t="shared" si="20"/>
        <v>0</v>
      </c>
      <c r="K144" s="195" t="s">
        <v>159</v>
      </c>
      <c r="L144" s="40"/>
      <c r="M144" s="200" t="s">
        <v>19</v>
      </c>
      <c r="N144" s="201" t="s">
        <v>39</v>
      </c>
      <c r="O144" s="65"/>
      <c r="P144" s="202">
        <f t="shared" si="21"/>
        <v>0</v>
      </c>
      <c r="Q144" s="202">
        <v>1.0000000000000001E-5</v>
      </c>
      <c r="R144" s="202">
        <f t="shared" si="22"/>
        <v>4.0000000000000003E-5</v>
      </c>
      <c r="S144" s="202">
        <v>0</v>
      </c>
      <c r="T144" s="203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160</v>
      </c>
      <c r="AT144" s="204" t="s">
        <v>155</v>
      </c>
      <c r="AU144" s="204" t="s">
        <v>78</v>
      </c>
      <c r="AY144" s="18" t="s">
        <v>153</v>
      </c>
      <c r="BE144" s="205">
        <f t="shared" si="24"/>
        <v>0</v>
      </c>
      <c r="BF144" s="205">
        <f t="shared" si="25"/>
        <v>0</v>
      </c>
      <c r="BG144" s="205">
        <f t="shared" si="26"/>
        <v>0</v>
      </c>
      <c r="BH144" s="205">
        <f t="shared" si="27"/>
        <v>0</v>
      </c>
      <c r="BI144" s="205">
        <f t="shared" si="28"/>
        <v>0</v>
      </c>
      <c r="BJ144" s="18" t="s">
        <v>76</v>
      </c>
      <c r="BK144" s="205">
        <f t="shared" si="29"/>
        <v>0</v>
      </c>
      <c r="BL144" s="18" t="s">
        <v>160</v>
      </c>
      <c r="BM144" s="204" t="s">
        <v>2007</v>
      </c>
    </row>
    <row r="145" spans="1:65" s="2" customFormat="1" ht="33" customHeight="1">
      <c r="A145" s="35"/>
      <c r="B145" s="36"/>
      <c r="C145" s="193" t="s">
        <v>411</v>
      </c>
      <c r="D145" s="193" t="s">
        <v>155</v>
      </c>
      <c r="E145" s="194" t="s">
        <v>2008</v>
      </c>
      <c r="F145" s="195" t="s">
        <v>2009</v>
      </c>
      <c r="G145" s="196" t="s">
        <v>2010</v>
      </c>
      <c r="H145" s="260"/>
      <c r="I145" s="198"/>
      <c r="J145" s="199">
        <f t="shared" si="20"/>
        <v>0</v>
      </c>
      <c r="K145" s="195" t="s">
        <v>159</v>
      </c>
      <c r="L145" s="40"/>
      <c r="M145" s="200" t="s">
        <v>19</v>
      </c>
      <c r="N145" s="201" t="s">
        <v>39</v>
      </c>
      <c r="O145" s="65"/>
      <c r="P145" s="202">
        <f t="shared" si="21"/>
        <v>0</v>
      </c>
      <c r="Q145" s="202">
        <v>0</v>
      </c>
      <c r="R145" s="202">
        <f t="shared" si="22"/>
        <v>0</v>
      </c>
      <c r="S145" s="202">
        <v>0</v>
      </c>
      <c r="T145" s="203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160</v>
      </c>
      <c r="AT145" s="204" t="s">
        <v>155</v>
      </c>
      <c r="AU145" s="204" t="s">
        <v>78</v>
      </c>
      <c r="AY145" s="18" t="s">
        <v>153</v>
      </c>
      <c r="BE145" s="205">
        <f t="shared" si="24"/>
        <v>0</v>
      </c>
      <c r="BF145" s="205">
        <f t="shared" si="25"/>
        <v>0</v>
      </c>
      <c r="BG145" s="205">
        <f t="shared" si="26"/>
        <v>0</v>
      </c>
      <c r="BH145" s="205">
        <f t="shared" si="27"/>
        <v>0</v>
      </c>
      <c r="BI145" s="205">
        <f t="shared" si="28"/>
        <v>0</v>
      </c>
      <c r="BJ145" s="18" t="s">
        <v>76</v>
      </c>
      <c r="BK145" s="205">
        <f t="shared" si="29"/>
        <v>0</v>
      </c>
      <c r="BL145" s="18" t="s">
        <v>160</v>
      </c>
      <c r="BM145" s="204" t="s">
        <v>2011</v>
      </c>
    </row>
    <row r="146" spans="1:65" s="12" customFormat="1" ht="22.9" customHeight="1">
      <c r="B146" s="177"/>
      <c r="C146" s="178"/>
      <c r="D146" s="179" t="s">
        <v>67</v>
      </c>
      <c r="E146" s="191" t="s">
        <v>1108</v>
      </c>
      <c r="F146" s="191" t="s">
        <v>1109</v>
      </c>
      <c r="G146" s="178"/>
      <c r="H146" s="178"/>
      <c r="I146" s="181"/>
      <c r="J146" s="192">
        <f>BK146</f>
        <v>0</v>
      </c>
      <c r="K146" s="178"/>
      <c r="L146" s="183"/>
      <c r="M146" s="184"/>
      <c r="N146" s="185"/>
      <c r="O146" s="185"/>
      <c r="P146" s="186">
        <f>SUM(P147:P156)</f>
        <v>0</v>
      </c>
      <c r="Q146" s="185"/>
      <c r="R146" s="186">
        <f>SUM(R147:R156)</f>
        <v>0.50866999999999996</v>
      </c>
      <c r="S146" s="185"/>
      <c r="T146" s="187">
        <f>SUM(T147:T156)</f>
        <v>0</v>
      </c>
      <c r="AR146" s="188" t="s">
        <v>78</v>
      </c>
      <c r="AT146" s="189" t="s">
        <v>67</v>
      </c>
      <c r="AU146" s="189" t="s">
        <v>76</v>
      </c>
      <c r="AY146" s="188" t="s">
        <v>153</v>
      </c>
      <c r="BK146" s="190">
        <f>SUM(BK147:BK156)</f>
        <v>0</v>
      </c>
    </row>
    <row r="147" spans="1:65" s="2" customFormat="1" ht="21.75" customHeight="1">
      <c r="A147" s="35"/>
      <c r="B147" s="36"/>
      <c r="C147" s="193" t="s">
        <v>417</v>
      </c>
      <c r="D147" s="193" t="s">
        <v>155</v>
      </c>
      <c r="E147" s="194" t="s">
        <v>2012</v>
      </c>
      <c r="F147" s="195" t="s">
        <v>2013</v>
      </c>
      <c r="G147" s="196" t="s">
        <v>308</v>
      </c>
      <c r="H147" s="197">
        <v>3</v>
      </c>
      <c r="I147" s="198"/>
      <c r="J147" s="199">
        <f t="shared" ref="J147:J156" si="30">ROUND(I147*H147,2)</f>
        <v>0</v>
      </c>
      <c r="K147" s="195" t="s">
        <v>159</v>
      </c>
      <c r="L147" s="40"/>
      <c r="M147" s="200" t="s">
        <v>19</v>
      </c>
      <c r="N147" s="201" t="s">
        <v>39</v>
      </c>
      <c r="O147" s="65"/>
      <c r="P147" s="202">
        <f t="shared" ref="P147:P156" si="31">O147*H147</f>
        <v>0</v>
      </c>
      <c r="Q147" s="202">
        <v>2.3999999999999998E-3</v>
      </c>
      <c r="R147" s="202">
        <f t="shared" ref="R147:R156" si="32">Q147*H147</f>
        <v>7.1999999999999998E-3</v>
      </c>
      <c r="S147" s="202">
        <v>0</v>
      </c>
      <c r="T147" s="203">
        <f t="shared" ref="T147:T156" si="33"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256</v>
      </c>
      <c r="AT147" s="204" t="s">
        <v>155</v>
      </c>
      <c r="AU147" s="204" t="s">
        <v>78</v>
      </c>
      <c r="AY147" s="18" t="s">
        <v>153</v>
      </c>
      <c r="BE147" s="205">
        <f t="shared" ref="BE147:BE156" si="34">IF(N147="základní",J147,0)</f>
        <v>0</v>
      </c>
      <c r="BF147" s="205">
        <f t="shared" ref="BF147:BF156" si="35">IF(N147="snížená",J147,0)</f>
        <v>0</v>
      </c>
      <c r="BG147" s="205">
        <f t="shared" ref="BG147:BG156" si="36">IF(N147="zákl. přenesená",J147,0)</f>
        <v>0</v>
      </c>
      <c r="BH147" s="205">
        <f t="shared" ref="BH147:BH156" si="37">IF(N147="sníž. přenesená",J147,0)</f>
        <v>0</v>
      </c>
      <c r="BI147" s="205">
        <f t="shared" ref="BI147:BI156" si="38">IF(N147="nulová",J147,0)</f>
        <v>0</v>
      </c>
      <c r="BJ147" s="18" t="s">
        <v>76</v>
      </c>
      <c r="BK147" s="205">
        <f t="shared" ref="BK147:BK156" si="39">ROUND(I147*H147,2)</f>
        <v>0</v>
      </c>
      <c r="BL147" s="18" t="s">
        <v>256</v>
      </c>
      <c r="BM147" s="204" t="s">
        <v>2014</v>
      </c>
    </row>
    <row r="148" spans="1:65" s="2" customFormat="1" ht="21.75" customHeight="1">
      <c r="A148" s="35"/>
      <c r="B148" s="36"/>
      <c r="C148" s="193" t="s">
        <v>422</v>
      </c>
      <c r="D148" s="193" t="s">
        <v>155</v>
      </c>
      <c r="E148" s="194" t="s">
        <v>2015</v>
      </c>
      <c r="F148" s="195" t="s">
        <v>2016</v>
      </c>
      <c r="G148" s="196" t="s">
        <v>308</v>
      </c>
      <c r="H148" s="197">
        <v>54</v>
      </c>
      <c r="I148" s="198"/>
      <c r="J148" s="199">
        <f t="shared" si="30"/>
        <v>0</v>
      </c>
      <c r="K148" s="195" t="s">
        <v>159</v>
      </c>
      <c r="L148" s="40"/>
      <c r="M148" s="200" t="s">
        <v>19</v>
      </c>
      <c r="N148" s="201" t="s">
        <v>39</v>
      </c>
      <c r="O148" s="65"/>
      <c r="P148" s="202">
        <f t="shared" si="31"/>
        <v>0</v>
      </c>
      <c r="Q148" s="202">
        <v>5.4599999999999996E-3</v>
      </c>
      <c r="R148" s="202">
        <f t="shared" si="32"/>
        <v>0.29483999999999999</v>
      </c>
      <c r="S148" s="202">
        <v>0</v>
      </c>
      <c r="T148" s="203">
        <f t="shared" si="3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256</v>
      </c>
      <c r="AT148" s="204" t="s">
        <v>155</v>
      </c>
      <c r="AU148" s="204" t="s">
        <v>78</v>
      </c>
      <c r="AY148" s="18" t="s">
        <v>153</v>
      </c>
      <c r="BE148" s="205">
        <f t="shared" si="34"/>
        <v>0</v>
      </c>
      <c r="BF148" s="205">
        <f t="shared" si="35"/>
        <v>0</v>
      </c>
      <c r="BG148" s="205">
        <f t="shared" si="36"/>
        <v>0</v>
      </c>
      <c r="BH148" s="205">
        <f t="shared" si="37"/>
        <v>0</v>
      </c>
      <c r="BI148" s="205">
        <f t="shared" si="38"/>
        <v>0</v>
      </c>
      <c r="BJ148" s="18" t="s">
        <v>76</v>
      </c>
      <c r="BK148" s="205">
        <f t="shared" si="39"/>
        <v>0</v>
      </c>
      <c r="BL148" s="18" t="s">
        <v>256</v>
      </c>
      <c r="BM148" s="204" t="s">
        <v>2017</v>
      </c>
    </row>
    <row r="149" spans="1:65" s="2" customFormat="1" ht="21.75" customHeight="1">
      <c r="A149" s="35"/>
      <c r="B149" s="36"/>
      <c r="C149" s="193" t="s">
        <v>429</v>
      </c>
      <c r="D149" s="193" t="s">
        <v>155</v>
      </c>
      <c r="E149" s="194" t="s">
        <v>2018</v>
      </c>
      <c r="F149" s="195" t="s">
        <v>2019</v>
      </c>
      <c r="G149" s="196" t="s">
        <v>308</v>
      </c>
      <c r="H149" s="197">
        <v>7</v>
      </c>
      <c r="I149" s="198"/>
      <c r="J149" s="199">
        <f t="shared" si="30"/>
        <v>0</v>
      </c>
      <c r="K149" s="195" t="s">
        <v>159</v>
      </c>
      <c r="L149" s="40"/>
      <c r="M149" s="200" t="s">
        <v>19</v>
      </c>
      <c r="N149" s="201" t="s">
        <v>39</v>
      </c>
      <c r="O149" s="65"/>
      <c r="P149" s="202">
        <f t="shared" si="31"/>
        <v>0</v>
      </c>
      <c r="Q149" s="202">
        <v>6.1700000000000001E-3</v>
      </c>
      <c r="R149" s="202">
        <f t="shared" si="32"/>
        <v>4.3189999999999999E-2</v>
      </c>
      <c r="S149" s="202">
        <v>0</v>
      </c>
      <c r="T149" s="203">
        <f t="shared" si="3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4" t="s">
        <v>256</v>
      </c>
      <c r="AT149" s="204" t="s">
        <v>155</v>
      </c>
      <c r="AU149" s="204" t="s">
        <v>78</v>
      </c>
      <c r="AY149" s="18" t="s">
        <v>153</v>
      </c>
      <c r="BE149" s="205">
        <f t="shared" si="34"/>
        <v>0</v>
      </c>
      <c r="BF149" s="205">
        <f t="shared" si="35"/>
        <v>0</v>
      </c>
      <c r="BG149" s="205">
        <f t="shared" si="36"/>
        <v>0</v>
      </c>
      <c r="BH149" s="205">
        <f t="shared" si="37"/>
        <v>0</v>
      </c>
      <c r="BI149" s="205">
        <f t="shared" si="38"/>
        <v>0</v>
      </c>
      <c r="BJ149" s="18" t="s">
        <v>76</v>
      </c>
      <c r="BK149" s="205">
        <f t="shared" si="39"/>
        <v>0</v>
      </c>
      <c r="BL149" s="18" t="s">
        <v>256</v>
      </c>
      <c r="BM149" s="204" t="s">
        <v>2020</v>
      </c>
    </row>
    <row r="150" spans="1:65" s="2" customFormat="1" ht="21.75" customHeight="1">
      <c r="A150" s="35"/>
      <c r="B150" s="36"/>
      <c r="C150" s="193" t="s">
        <v>434</v>
      </c>
      <c r="D150" s="193" t="s">
        <v>155</v>
      </c>
      <c r="E150" s="194" t="s">
        <v>2021</v>
      </c>
      <c r="F150" s="195" t="s">
        <v>2022</v>
      </c>
      <c r="G150" s="196" t="s">
        <v>308</v>
      </c>
      <c r="H150" s="197">
        <v>18</v>
      </c>
      <c r="I150" s="198"/>
      <c r="J150" s="199">
        <f t="shared" si="30"/>
        <v>0</v>
      </c>
      <c r="K150" s="195" t="s">
        <v>159</v>
      </c>
      <c r="L150" s="40"/>
      <c r="M150" s="200" t="s">
        <v>19</v>
      </c>
      <c r="N150" s="201" t="s">
        <v>39</v>
      </c>
      <c r="O150" s="65"/>
      <c r="P150" s="202">
        <f t="shared" si="31"/>
        <v>0</v>
      </c>
      <c r="Q150" s="202">
        <v>9.0799999999999995E-3</v>
      </c>
      <c r="R150" s="202">
        <f t="shared" si="32"/>
        <v>0.16344</v>
      </c>
      <c r="S150" s="202">
        <v>0</v>
      </c>
      <c r="T150" s="203">
        <f t="shared" si="3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4" t="s">
        <v>256</v>
      </c>
      <c r="AT150" s="204" t="s">
        <v>155</v>
      </c>
      <c r="AU150" s="204" t="s">
        <v>78</v>
      </c>
      <c r="AY150" s="18" t="s">
        <v>153</v>
      </c>
      <c r="BE150" s="205">
        <f t="shared" si="34"/>
        <v>0</v>
      </c>
      <c r="BF150" s="205">
        <f t="shared" si="35"/>
        <v>0</v>
      </c>
      <c r="BG150" s="205">
        <f t="shared" si="36"/>
        <v>0</v>
      </c>
      <c r="BH150" s="205">
        <f t="shared" si="37"/>
        <v>0</v>
      </c>
      <c r="BI150" s="205">
        <f t="shared" si="38"/>
        <v>0</v>
      </c>
      <c r="BJ150" s="18" t="s">
        <v>76</v>
      </c>
      <c r="BK150" s="205">
        <f t="shared" si="39"/>
        <v>0</v>
      </c>
      <c r="BL150" s="18" t="s">
        <v>256</v>
      </c>
      <c r="BM150" s="204" t="s">
        <v>2023</v>
      </c>
    </row>
    <row r="151" spans="1:65" s="2" customFormat="1" ht="33" customHeight="1">
      <c r="A151" s="35"/>
      <c r="B151" s="36"/>
      <c r="C151" s="193" t="s">
        <v>439</v>
      </c>
      <c r="D151" s="193" t="s">
        <v>155</v>
      </c>
      <c r="E151" s="194" t="s">
        <v>2024</v>
      </c>
      <c r="F151" s="195" t="s">
        <v>2025</v>
      </c>
      <c r="G151" s="196" t="s">
        <v>196</v>
      </c>
      <c r="H151" s="197">
        <v>1</v>
      </c>
      <c r="I151" s="198"/>
      <c r="J151" s="199">
        <f t="shared" si="30"/>
        <v>0</v>
      </c>
      <c r="K151" s="195" t="s">
        <v>159</v>
      </c>
      <c r="L151" s="40"/>
      <c r="M151" s="200" t="s">
        <v>19</v>
      </c>
      <c r="N151" s="201" t="s">
        <v>39</v>
      </c>
      <c r="O151" s="65"/>
      <c r="P151" s="202">
        <f t="shared" si="31"/>
        <v>0</v>
      </c>
      <c r="Q151" s="202">
        <v>0</v>
      </c>
      <c r="R151" s="202">
        <f t="shared" si="32"/>
        <v>0</v>
      </c>
      <c r="S151" s="202">
        <v>0</v>
      </c>
      <c r="T151" s="203">
        <f t="shared" si="3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256</v>
      </c>
      <c r="AT151" s="204" t="s">
        <v>155</v>
      </c>
      <c r="AU151" s="204" t="s">
        <v>78</v>
      </c>
      <c r="AY151" s="18" t="s">
        <v>153</v>
      </c>
      <c r="BE151" s="205">
        <f t="shared" si="34"/>
        <v>0</v>
      </c>
      <c r="BF151" s="205">
        <f t="shared" si="35"/>
        <v>0</v>
      </c>
      <c r="BG151" s="205">
        <f t="shared" si="36"/>
        <v>0</v>
      </c>
      <c r="BH151" s="205">
        <f t="shared" si="37"/>
        <v>0</v>
      </c>
      <c r="BI151" s="205">
        <f t="shared" si="38"/>
        <v>0</v>
      </c>
      <c r="BJ151" s="18" t="s">
        <v>76</v>
      </c>
      <c r="BK151" s="205">
        <f t="shared" si="39"/>
        <v>0</v>
      </c>
      <c r="BL151" s="18" t="s">
        <v>256</v>
      </c>
      <c r="BM151" s="204" t="s">
        <v>2026</v>
      </c>
    </row>
    <row r="152" spans="1:65" s="2" customFormat="1" ht="33" customHeight="1">
      <c r="A152" s="35"/>
      <c r="B152" s="36"/>
      <c r="C152" s="193" t="s">
        <v>443</v>
      </c>
      <c r="D152" s="193" t="s">
        <v>155</v>
      </c>
      <c r="E152" s="194" t="s">
        <v>2027</v>
      </c>
      <c r="F152" s="195" t="s">
        <v>2028</v>
      </c>
      <c r="G152" s="196" t="s">
        <v>196</v>
      </c>
      <c r="H152" s="197">
        <v>4</v>
      </c>
      <c r="I152" s="198"/>
      <c r="J152" s="199">
        <f t="shared" si="30"/>
        <v>0</v>
      </c>
      <c r="K152" s="195" t="s">
        <v>159</v>
      </c>
      <c r="L152" s="40"/>
      <c r="M152" s="200" t="s">
        <v>19</v>
      </c>
      <c r="N152" s="201" t="s">
        <v>39</v>
      </c>
      <c r="O152" s="65"/>
      <c r="P152" s="202">
        <f t="shared" si="31"/>
        <v>0</v>
      </c>
      <c r="Q152" s="202">
        <v>0</v>
      </c>
      <c r="R152" s="202">
        <f t="shared" si="32"/>
        <v>0</v>
      </c>
      <c r="S152" s="202">
        <v>0</v>
      </c>
      <c r="T152" s="203">
        <f t="shared" si="3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4" t="s">
        <v>256</v>
      </c>
      <c r="AT152" s="204" t="s">
        <v>155</v>
      </c>
      <c r="AU152" s="204" t="s">
        <v>78</v>
      </c>
      <c r="AY152" s="18" t="s">
        <v>153</v>
      </c>
      <c r="BE152" s="205">
        <f t="shared" si="34"/>
        <v>0</v>
      </c>
      <c r="BF152" s="205">
        <f t="shared" si="35"/>
        <v>0</v>
      </c>
      <c r="BG152" s="205">
        <f t="shared" si="36"/>
        <v>0</v>
      </c>
      <c r="BH152" s="205">
        <f t="shared" si="37"/>
        <v>0</v>
      </c>
      <c r="BI152" s="205">
        <f t="shared" si="38"/>
        <v>0</v>
      </c>
      <c r="BJ152" s="18" t="s">
        <v>76</v>
      </c>
      <c r="BK152" s="205">
        <f t="shared" si="39"/>
        <v>0</v>
      </c>
      <c r="BL152" s="18" t="s">
        <v>256</v>
      </c>
      <c r="BM152" s="204" t="s">
        <v>2029</v>
      </c>
    </row>
    <row r="153" spans="1:65" s="2" customFormat="1" ht="33" customHeight="1">
      <c r="A153" s="35"/>
      <c r="B153" s="36"/>
      <c r="C153" s="193" t="s">
        <v>448</v>
      </c>
      <c r="D153" s="193" t="s">
        <v>155</v>
      </c>
      <c r="E153" s="194" t="s">
        <v>2030</v>
      </c>
      <c r="F153" s="195" t="s">
        <v>2031</v>
      </c>
      <c r="G153" s="196" t="s">
        <v>308</v>
      </c>
      <c r="H153" s="197">
        <v>57</v>
      </c>
      <c r="I153" s="198"/>
      <c r="J153" s="199">
        <f t="shared" si="30"/>
        <v>0</v>
      </c>
      <c r="K153" s="195" t="s">
        <v>159</v>
      </c>
      <c r="L153" s="40"/>
      <c r="M153" s="200" t="s">
        <v>19</v>
      </c>
      <c r="N153" s="201" t="s">
        <v>39</v>
      </c>
      <c r="O153" s="65"/>
      <c r="P153" s="202">
        <f t="shared" si="31"/>
        <v>0</v>
      </c>
      <c r="Q153" s="202">
        <v>0</v>
      </c>
      <c r="R153" s="202">
        <f t="shared" si="32"/>
        <v>0</v>
      </c>
      <c r="S153" s="202">
        <v>0</v>
      </c>
      <c r="T153" s="203">
        <f t="shared" si="3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256</v>
      </c>
      <c r="AT153" s="204" t="s">
        <v>155</v>
      </c>
      <c r="AU153" s="204" t="s">
        <v>78</v>
      </c>
      <c r="AY153" s="18" t="s">
        <v>153</v>
      </c>
      <c r="BE153" s="205">
        <f t="shared" si="34"/>
        <v>0</v>
      </c>
      <c r="BF153" s="205">
        <f t="shared" si="35"/>
        <v>0</v>
      </c>
      <c r="BG153" s="205">
        <f t="shared" si="36"/>
        <v>0</v>
      </c>
      <c r="BH153" s="205">
        <f t="shared" si="37"/>
        <v>0</v>
      </c>
      <c r="BI153" s="205">
        <f t="shared" si="38"/>
        <v>0</v>
      </c>
      <c r="BJ153" s="18" t="s">
        <v>76</v>
      </c>
      <c r="BK153" s="205">
        <f t="shared" si="39"/>
        <v>0</v>
      </c>
      <c r="BL153" s="18" t="s">
        <v>256</v>
      </c>
      <c r="BM153" s="204" t="s">
        <v>2032</v>
      </c>
    </row>
    <row r="154" spans="1:65" s="2" customFormat="1" ht="33" customHeight="1">
      <c r="A154" s="35"/>
      <c r="B154" s="36"/>
      <c r="C154" s="193" t="s">
        <v>454</v>
      </c>
      <c r="D154" s="193" t="s">
        <v>155</v>
      </c>
      <c r="E154" s="194" t="s">
        <v>2033</v>
      </c>
      <c r="F154" s="195" t="s">
        <v>2034</v>
      </c>
      <c r="G154" s="196" t="s">
        <v>308</v>
      </c>
      <c r="H154" s="197">
        <v>7</v>
      </c>
      <c r="I154" s="198"/>
      <c r="J154" s="199">
        <f t="shared" si="30"/>
        <v>0</v>
      </c>
      <c r="K154" s="195" t="s">
        <v>159</v>
      </c>
      <c r="L154" s="40"/>
      <c r="M154" s="200" t="s">
        <v>19</v>
      </c>
      <c r="N154" s="201" t="s">
        <v>39</v>
      </c>
      <c r="O154" s="65"/>
      <c r="P154" s="202">
        <f t="shared" si="31"/>
        <v>0</v>
      </c>
      <c r="Q154" s="202">
        <v>0</v>
      </c>
      <c r="R154" s="202">
        <f t="shared" si="32"/>
        <v>0</v>
      </c>
      <c r="S154" s="202">
        <v>0</v>
      </c>
      <c r="T154" s="203">
        <f t="shared" si="3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256</v>
      </c>
      <c r="AT154" s="204" t="s">
        <v>155</v>
      </c>
      <c r="AU154" s="204" t="s">
        <v>78</v>
      </c>
      <c r="AY154" s="18" t="s">
        <v>153</v>
      </c>
      <c r="BE154" s="205">
        <f t="shared" si="34"/>
        <v>0</v>
      </c>
      <c r="BF154" s="205">
        <f t="shared" si="35"/>
        <v>0</v>
      </c>
      <c r="BG154" s="205">
        <f t="shared" si="36"/>
        <v>0</v>
      </c>
      <c r="BH154" s="205">
        <f t="shared" si="37"/>
        <v>0</v>
      </c>
      <c r="BI154" s="205">
        <f t="shared" si="38"/>
        <v>0</v>
      </c>
      <c r="BJ154" s="18" t="s">
        <v>76</v>
      </c>
      <c r="BK154" s="205">
        <f t="shared" si="39"/>
        <v>0</v>
      </c>
      <c r="BL154" s="18" t="s">
        <v>256</v>
      </c>
      <c r="BM154" s="204" t="s">
        <v>2035</v>
      </c>
    </row>
    <row r="155" spans="1:65" s="2" customFormat="1" ht="33" customHeight="1">
      <c r="A155" s="35"/>
      <c r="B155" s="36"/>
      <c r="C155" s="193" t="s">
        <v>462</v>
      </c>
      <c r="D155" s="193" t="s">
        <v>155</v>
      </c>
      <c r="E155" s="194" t="s">
        <v>2036</v>
      </c>
      <c r="F155" s="195" t="s">
        <v>2037</v>
      </c>
      <c r="G155" s="196" t="s">
        <v>308</v>
      </c>
      <c r="H155" s="197">
        <v>18</v>
      </c>
      <c r="I155" s="198"/>
      <c r="J155" s="199">
        <f t="shared" si="30"/>
        <v>0</v>
      </c>
      <c r="K155" s="195" t="s">
        <v>159</v>
      </c>
      <c r="L155" s="40"/>
      <c r="M155" s="200" t="s">
        <v>19</v>
      </c>
      <c r="N155" s="201" t="s">
        <v>39</v>
      </c>
      <c r="O155" s="65"/>
      <c r="P155" s="202">
        <f t="shared" si="31"/>
        <v>0</v>
      </c>
      <c r="Q155" s="202">
        <v>0</v>
      </c>
      <c r="R155" s="202">
        <f t="shared" si="32"/>
        <v>0</v>
      </c>
      <c r="S155" s="202">
        <v>0</v>
      </c>
      <c r="T155" s="203">
        <f t="shared" si="3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4" t="s">
        <v>256</v>
      </c>
      <c r="AT155" s="204" t="s">
        <v>155</v>
      </c>
      <c r="AU155" s="204" t="s">
        <v>78</v>
      </c>
      <c r="AY155" s="18" t="s">
        <v>153</v>
      </c>
      <c r="BE155" s="205">
        <f t="shared" si="34"/>
        <v>0</v>
      </c>
      <c r="BF155" s="205">
        <f t="shared" si="35"/>
        <v>0</v>
      </c>
      <c r="BG155" s="205">
        <f t="shared" si="36"/>
        <v>0</v>
      </c>
      <c r="BH155" s="205">
        <f t="shared" si="37"/>
        <v>0</v>
      </c>
      <c r="BI155" s="205">
        <f t="shared" si="38"/>
        <v>0</v>
      </c>
      <c r="BJ155" s="18" t="s">
        <v>76</v>
      </c>
      <c r="BK155" s="205">
        <f t="shared" si="39"/>
        <v>0</v>
      </c>
      <c r="BL155" s="18" t="s">
        <v>256</v>
      </c>
      <c r="BM155" s="204" t="s">
        <v>2038</v>
      </c>
    </row>
    <row r="156" spans="1:65" s="2" customFormat="1" ht="33" customHeight="1">
      <c r="A156" s="35"/>
      <c r="B156" s="36"/>
      <c r="C156" s="193" t="s">
        <v>469</v>
      </c>
      <c r="D156" s="193" t="s">
        <v>155</v>
      </c>
      <c r="E156" s="194" t="s">
        <v>2039</v>
      </c>
      <c r="F156" s="195" t="s">
        <v>2040</v>
      </c>
      <c r="G156" s="196" t="s">
        <v>432</v>
      </c>
      <c r="H156" s="197">
        <v>0.46400000000000002</v>
      </c>
      <c r="I156" s="198"/>
      <c r="J156" s="199">
        <f t="shared" si="30"/>
        <v>0</v>
      </c>
      <c r="K156" s="195" t="s">
        <v>159</v>
      </c>
      <c r="L156" s="40"/>
      <c r="M156" s="200" t="s">
        <v>19</v>
      </c>
      <c r="N156" s="201" t="s">
        <v>39</v>
      </c>
      <c r="O156" s="65"/>
      <c r="P156" s="202">
        <f t="shared" si="31"/>
        <v>0</v>
      </c>
      <c r="Q156" s="202">
        <v>0</v>
      </c>
      <c r="R156" s="202">
        <f t="shared" si="32"/>
        <v>0</v>
      </c>
      <c r="S156" s="202">
        <v>0</v>
      </c>
      <c r="T156" s="203">
        <f t="shared" si="3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256</v>
      </c>
      <c r="AT156" s="204" t="s">
        <v>155</v>
      </c>
      <c r="AU156" s="204" t="s">
        <v>78</v>
      </c>
      <c r="AY156" s="18" t="s">
        <v>153</v>
      </c>
      <c r="BE156" s="205">
        <f t="shared" si="34"/>
        <v>0</v>
      </c>
      <c r="BF156" s="205">
        <f t="shared" si="35"/>
        <v>0</v>
      </c>
      <c r="BG156" s="205">
        <f t="shared" si="36"/>
        <v>0</v>
      </c>
      <c r="BH156" s="205">
        <f t="shared" si="37"/>
        <v>0</v>
      </c>
      <c r="BI156" s="205">
        <f t="shared" si="38"/>
        <v>0</v>
      </c>
      <c r="BJ156" s="18" t="s">
        <v>76</v>
      </c>
      <c r="BK156" s="205">
        <f t="shared" si="39"/>
        <v>0</v>
      </c>
      <c r="BL156" s="18" t="s">
        <v>256</v>
      </c>
      <c r="BM156" s="204" t="s">
        <v>2041</v>
      </c>
    </row>
    <row r="157" spans="1:65" s="12" customFormat="1" ht="22.9" customHeight="1">
      <c r="B157" s="177"/>
      <c r="C157" s="178"/>
      <c r="D157" s="179" t="s">
        <v>67</v>
      </c>
      <c r="E157" s="191" t="s">
        <v>1131</v>
      </c>
      <c r="F157" s="191" t="s">
        <v>1132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SUM(P158:P182)</f>
        <v>0</v>
      </c>
      <c r="Q157" s="185"/>
      <c r="R157" s="186">
        <f>SUM(R158:R182)</f>
        <v>0.23568</v>
      </c>
      <c r="S157" s="185"/>
      <c r="T157" s="187">
        <f>SUM(T158:T182)</f>
        <v>0</v>
      </c>
      <c r="AR157" s="188" t="s">
        <v>78</v>
      </c>
      <c r="AT157" s="189" t="s">
        <v>67</v>
      </c>
      <c r="AU157" s="189" t="s">
        <v>76</v>
      </c>
      <c r="AY157" s="188" t="s">
        <v>153</v>
      </c>
      <c r="BK157" s="190">
        <f>SUM(BK158:BK182)</f>
        <v>0</v>
      </c>
    </row>
    <row r="158" spans="1:65" s="2" customFormat="1" ht="21.75" customHeight="1">
      <c r="A158" s="35"/>
      <c r="B158" s="36"/>
      <c r="C158" s="193" t="s">
        <v>473</v>
      </c>
      <c r="D158" s="193" t="s">
        <v>155</v>
      </c>
      <c r="E158" s="194" t="s">
        <v>2042</v>
      </c>
      <c r="F158" s="195" t="s">
        <v>2043</v>
      </c>
      <c r="G158" s="196" t="s">
        <v>196</v>
      </c>
      <c r="H158" s="197">
        <v>23</v>
      </c>
      <c r="I158" s="198"/>
      <c r="J158" s="199">
        <f t="shared" ref="J158:J182" si="40">ROUND(I158*H158,2)</f>
        <v>0</v>
      </c>
      <c r="K158" s="195" t="s">
        <v>159</v>
      </c>
      <c r="L158" s="40"/>
      <c r="M158" s="200" t="s">
        <v>19</v>
      </c>
      <c r="N158" s="201" t="s">
        <v>39</v>
      </c>
      <c r="O158" s="65"/>
      <c r="P158" s="202">
        <f t="shared" ref="P158:P182" si="41">O158*H158</f>
        <v>0</v>
      </c>
      <c r="Q158" s="202">
        <v>7.6000000000000004E-4</v>
      </c>
      <c r="R158" s="202">
        <f t="shared" ref="R158:R182" si="42">Q158*H158</f>
        <v>1.7480000000000002E-2</v>
      </c>
      <c r="S158" s="202">
        <v>0</v>
      </c>
      <c r="T158" s="203">
        <f t="shared" ref="T158:T182" si="43"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256</v>
      </c>
      <c r="AT158" s="204" t="s">
        <v>155</v>
      </c>
      <c r="AU158" s="204" t="s">
        <v>78</v>
      </c>
      <c r="AY158" s="18" t="s">
        <v>153</v>
      </c>
      <c r="BE158" s="205">
        <f t="shared" ref="BE158:BE182" si="44">IF(N158="základní",J158,0)</f>
        <v>0</v>
      </c>
      <c r="BF158" s="205">
        <f t="shared" ref="BF158:BF182" si="45">IF(N158="snížená",J158,0)</f>
        <v>0</v>
      </c>
      <c r="BG158" s="205">
        <f t="shared" ref="BG158:BG182" si="46">IF(N158="zákl. přenesená",J158,0)</f>
        <v>0</v>
      </c>
      <c r="BH158" s="205">
        <f t="shared" ref="BH158:BH182" si="47">IF(N158="sníž. přenesená",J158,0)</f>
        <v>0</v>
      </c>
      <c r="BI158" s="205">
        <f t="shared" ref="BI158:BI182" si="48">IF(N158="nulová",J158,0)</f>
        <v>0</v>
      </c>
      <c r="BJ158" s="18" t="s">
        <v>76</v>
      </c>
      <c r="BK158" s="205">
        <f t="shared" ref="BK158:BK182" si="49">ROUND(I158*H158,2)</f>
        <v>0</v>
      </c>
      <c r="BL158" s="18" t="s">
        <v>256</v>
      </c>
      <c r="BM158" s="204" t="s">
        <v>2044</v>
      </c>
    </row>
    <row r="159" spans="1:65" s="2" customFormat="1" ht="21.75" customHeight="1">
      <c r="A159" s="35"/>
      <c r="B159" s="36"/>
      <c r="C159" s="193" t="s">
        <v>477</v>
      </c>
      <c r="D159" s="193" t="s">
        <v>155</v>
      </c>
      <c r="E159" s="194" t="s">
        <v>2045</v>
      </c>
      <c r="F159" s="195" t="s">
        <v>2046</v>
      </c>
      <c r="G159" s="196" t="s">
        <v>196</v>
      </c>
      <c r="H159" s="197">
        <v>4</v>
      </c>
      <c r="I159" s="198"/>
      <c r="J159" s="199">
        <f t="shared" si="40"/>
        <v>0</v>
      </c>
      <c r="K159" s="195" t="s">
        <v>159</v>
      </c>
      <c r="L159" s="40"/>
      <c r="M159" s="200" t="s">
        <v>19</v>
      </c>
      <c r="N159" s="201" t="s">
        <v>39</v>
      </c>
      <c r="O159" s="65"/>
      <c r="P159" s="202">
        <f t="shared" si="41"/>
        <v>0</v>
      </c>
      <c r="Q159" s="202">
        <v>1.8600000000000001E-3</v>
      </c>
      <c r="R159" s="202">
        <f t="shared" si="42"/>
        <v>7.4400000000000004E-3</v>
      </c>
      <c r="S159" s="202">
        <v>0</v>
      </c>
      <c r="T159" s="203">
        <f t="shared" si="4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256</v>
      </c>
      <c r="AT159" s="204" t="s">
        <v>155</v>
      </c>
      <c r="AU159" s="204" t="s">
        <v>78</v>
      </c>
      <c r="AY159" s="18" t="s">
        <v>153</v>
      </c>
      <c r="BE159" s="205">
        <f t="shared" si="44"/>
        <v>0</v>
      </c>
      <c r="BF159" s="205">
        <f t="shared" si="45"/>
        <v>0</v>
      </c>
      <c r="BG159" s="205">
        <f t="shared" si="46"/>
        <v>0</v>
      </c>
      <c r="BH159" s="205">
        <f t="shared" si="47"/>
        <v>0</v>
      </c>
      <c r="BI159" s="205">
        <f t="shared" si="48"/>
        <v>0</v>
      </c>
      <c r="BJ159" s="18" t="s">
        <v>76</v>
      </c>
      <c r="BK159" s="205">
        <f t="shared" si="49"/>
        <v>0</v>
      </c>
      <c r="BL159" s="18" t="s">
        <v>256</v>
      </c>
      <c r="BM159" s="204" t="s">
        <v>2047</v>
      </c>
    </row>
    <row r="160" spans="1:65" s="2" customFormat="1" ht="16.5" customHeight="1">
      <c r="A160" s="35"/>
      <c r="B160" s="36"/>
      <c r="C160" s="193" t="s">
        <v>481</v>
      </c>
      <c r="D160" s="193" t="s">
        <v>155</v>
      </c>
      <c r="E160" s="194" t="s">
        <v>2048</v>
      </c>
      <c r="F160" s="195" t="s">
        <v>2049</v>
      </c>
      <c r="G160" s="196" t="s">
        <v>196</v>
      </c>
      <c r="H160" s="197">
        <v>7</v>
      </c>
      <c r="I160" s="198"/>
      <c r="J160" s="199">
        <f t="shared" si="40"/>
        <v>0</v>
      </c>
      <c r="K160" s="195" t="s">
        <v>159</v>
      </c>
      <c r="L160" s="40"/>
      <c r="M160" s="200" t="s">
        <v>19</v>
      </c>
      <c r="N160" s="201" t="s">
        <v>39</v>
      </c>
      <c r="O160" s="65"/>
      <c r="P160" s="202">
        <f t="shared" si="41"/>
        <v>0</v>
      </c>
      <c r="Q160" s="202">
        <v>3.8000000000000002E-4</v>
      </c>
      <c r="R160" s="202">
        <f t="shared" si="42"/>
        <v>2.66E-3</v>
      </c>
      <c r="S160" s="202">
        <v>0</v>
      </c>
      <c r="T160" s="203">
        <f t="shared" si="4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4" t="s">
        <v>256</v>
      </c>
      <c r="AT160" s="204" t="s">
        <v>155</v>
      </c>
      <c r="AU160" s="204" t="s">
        <v>78</v>
      </c>
      <c r="AY160" s="18" t="s">
        <v>153</v>
      </c>
      <c r="BE160" s="205">
        <f t="shared" si="44"/>
        <v>0</v>
      </c>
      <c r="BF160" s="205">
        <f t="shared" si="45"/>
        <v>0</v>
      </c>
      <c r="BG160" s="205">
        <f t="shared" si="46"/>
        <v>0</v>
      </c>
      <c r="BH160" s="205">
        <f t="shared" si="47"/>
        <v>0</v>
      </c>
      <c r="BI160" s="205">
        <f t="shared" si="48"/>
        <v>0</v>
      </c>
      <c r="BJ160" s="18" t="s">
        <v>76</v>
      </c>
      <c r="BK160" s="205">
        <f t="shared" si="49"/>
        <v>0</v>
      </c>
      <c r="BL160" s="18" t="s">
        <v>256</v>
      </c>
      <c r="BM160" s="204" t="s">
        <v>2050</v>
      </c>
    </row>
    <row r="161" spans="1:65" s="2" customFormat="1" ht="16.5" customHeight="1">
      <c r="A161" s="35"/>
      <c r="B161" s="36"/>
      <c r="C161" s="193" t="s">
        <v>485</v>
      </c>
      <c r="D161" s="193" t="s">
        <v>155</v>
      </c>
      <c r="E161" s="194" t="s">
        <v>2051</v>
      </c>
      <c r="F161" s="195" t="s">
        <v>2052</v>
      </c>
      <c r="G161" s="196" t="s">
        <v>196</v>
      </c>
      <c r="H161" s="197">
        <v>2</v>
      </c>
      <c r="I161" s="198"/>
      <c r="J161" s="199">
        <f t="shared" si="40"/>
        <v>0</v>
      </c>
      <c r="K161" s="195" t="s">
        <v>159</v>
      </c>
      <c r="L161" s="40"/>
      <c r="M161" s="200" t="s">
        <v>19</v>
      </c>
      <c r="N161" s="201" t="s">
        <v>39</v>
      </c>
      <c r="O161" s="65"/>
      <c r="P161" s="202">
        <f t="shared" si="41"/>
        <v>0</v>
      </c>
      <c r="Q161" s="202">
        <v>7.7999999999999999E-4</v>
      </c>
      <c r="R161" s="202">
        <f t="shared" si="42"/>
        <v>1.56E-3</v>
      </c>
      <c r="S161" s="202">
        <v>0</v>
      </c>
      <c r="T161" s="203">
        <f t="shared" si="4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4" t="s">
        <v>256</v>
      </c>
      <c r="AT161" s="204" t="s">
        <v>155</v>
      </c>
      <c r="AU161" s="204" t="s">
        <v>78</v>
      </c>
      <c r="AY161" s="18" t="s">
        <v>153</v>
      </c>
      <c r="BE161" s="205">
        <f t="shared" si="44"/>
        <v>0</v>
      </c>
      <c r="BF161" s="205">
        <f t="shared" si="45"/>
        <v>0</v>
      </c>
      <c r="BG161" s="205">
        <f t="shared" si="46"/>
        <v>0</v>
      </c>
      <c r="BH161" s="205">
        <f t="shared" si="47"/>
        <v>0</v>
      </c>
      <c r="BI161" s="205">
        <f t="shared" si="48"/>
        <v>0</v>
      </c>
      <c r="BJ161" s="18" t="s">
        <v>76</v>
      </c>
      <c r="BK161" s="205">
        <f t="shared" si="49"/>
        <v>0</v>
      </c>
      <c r="BL161" s="18" t="s">
        <v>256</v>
      </c>
      <c r="BM161" s="204" t="s">
        <v>2053</v>
      </c>
    </row>
    <row r="162" spans="1:65" s="2" customFormat="1" ht="21.75" customHeight="1">
      <c r="A162" s="35"/>
      <c r="B162" s="36"/>
      <c r="C162" s="193" t="s">
        <v>490</v>
      </c>
      <c r="D162" s="193" t="s">
        <v>155</v>
      </c>
      <c r="E162" s="194" t="s">
        <v>2054</v>
      </c>
      <c r="F162" s="195" t="s">
        <v>2055</v>
      </c>
      <c r="G162" s="196" t="s">
        <v>196</v>
      </c>
      <c r="H162" s="197">
        <v>6</v>
      </c>
      <c r="I162" s="198"/>
      <c r="J162" s="199">
        <f t="shared" si="40"/>
        <v>0</v>
      </c>
      <c r="K162" s="195" t="s">
        <v>159</v>
      </c>
      <c r="L162" s="40"/>
      <c r="M162" s="200" t="s">
        <v>19</v>
      </c>
      <c r="N162" s="201" t="s">
        <v>39</v>
      </c>
      <c r="O162" s="65"/>
      <c r="P162" s="202">
        <f t="shared" si="41"/>
        <v>0</v>
      </c>
      <c r="Q162" s="202">
        <v>1.72E-3</v>
      </c>
      <c r="R162" s="202">
        <f t="shared" si="42"/>
        <v>1.0319999999999999E-2</v>
      </c>
      <c r="S162" s="202">
        <v>0</v>
      </c>
      <c r="T162" s="203">
        <f t="shared" si="4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256</v>
      </c>
      <c r="AT162" s="204" t="s">
        <v>155</v>
      </c>
      <c r="AU162" s="204" t="s">
        <v>78</v>
      </c>
      <c r="AY162" s="18" t="s">
        <v>153</v>
      </c>
      <c r="BE162" s="205">
        <f t="shared" si="44"/>
        <v>0</v>
      </c>
      <c r="BF162" s="205">
        <f t="shared" si="45"/>
        <v>0</v>
      </c>
      <c r="BG162" s="205">
        <f t="shared" si="46"/>
        <v>0</v>
      </c>
      <c r="BH162" s="205">
        <f t="shared" si="47"/>
        <v>0</v>
      </c>
      <c r="BI162" s="205">
        <f t="shared" si="48"/>
        <v>0</v>
      </c>
      <c r="BJ162" s="18" t="s">
        <v>76</v>
      </c>
      <c r="BK162" s="205">
        <f t="shared" si="49"/>
        <v>0</v>
      </c>
      <c r="BL162" s="18" t="s">
        <v>256</v>
      </c>
      <c r="BM162" s="204" t="s">
        <v>2056</v>
      </c>
    </row>
    <row r="163" spans="1:65" s="2" customFormat="1" ht="21.75" customHeight="1">
      <c r="A163" s="35"/>
      <c r="B163" s="36"/>
      <c r="C163" s="193" t="s">
        <v>494</v>
      </c>
      <c r="D163" s="193" t="s">
        <v>155</v>
      </c>
      <c r="E163" s="194" t="s">
        <v>2057</v>
      </c>
      <c r="F163" s="195" t="s">
        <v>2058</v>
      </c>
      <c r="G163" s="196" t="s">
        <v>1089</v>
      </c>
      <c r="H163" s="197">
        <v>3</v>
      </c>
      <c r="I163" s="198"/>
      <c r="J163" s="199">
        <f t="shared" si="40"/>
        <v>0</v>
      </c>
      <c r="K163" s="195" t="s">
        <v>159</v>
      </c>
      <c r="L163" s="40"/>
      <c r="M163" s="200" t="s">
        <v>19</v>
      </c>
      <c r="N163" s="201" t="s">
        <v>39</v>
      </c>
      <c r="O163" s="65"/>
      <c r="P163" s="202">
        <f t="shared" si="41"/>
        <v>0</v>
      </c>
      <c r="Q163" s="202">
        <v>1.4670000000000001E-2</v>
      </c>
      <c r="R163" s="202">
        <f t="shared" si="42"/>
        <v>4.4010000000000001E-2</v>
      </c>
      <c r="S163" s="202">
        <v>0</v>
      </c>
      <c r="T163" s="203">
        <f t="shared" si="4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256</v>
      </c>
      <c r="AT163" s="204" t="s">
        <v>155</v>
      </c>
      <c r="AU163" s="204" t="s">
        <v>78</v>
      </c>
      <c r="AY163" s="18" t="s">
        <v>153</v>
      </c>
      <c r="BE163" s="205">
        <f t="shared" si="44"/>
        <v>0</v>
      </c>
      <c r="BF163" s="205">
        <f t="shared" si="45"/>
        <v>0</v>
      </c>
      <c r="BG163" s="205">
        <f t="shared" si="46"/>
        <v>0</v>
      </c>
      <c r="BH163" s="205">
        <f t="shared" si="47"/>
        <v>0</v>
      </c>
      <c r="BI163" s="205">
        <f t="shared" si="48"/>
        <v>0</v>
      </c>
      <c r="BJ163" s="18" t="s">
        <v>76</v>
      </c>
      <c r="BK163" s="205">
        <f t="shared" si="49"/>
        <v>0</v>
      </c>
      <c r="BL163" s="18" t="s">
        <v>256</v>
      </c>
      <c r="BM163" s="204" t="s">
        <v>2059</v>
      </c>
    </row>
    <row r="164" spans="1:65" s="2" customFormat="1" ht="21.75" customHeight="1">
      <c r="A164" s="35"/>
      <c r="B164" s="36"/>
      <c r="C164" s="193" t="s">
        <v>498</v>
      </c>
      <c r="D164" s="193" t="s">
        <v>155</v>
      </c>
      <c r="E164" s="194" t="s">
        <v>2060</v>
      </c>
      <c r="F164" s="195" t="s">
        <v>2061</v>
      </c>
      <c r="G164" s="196" t="s">
        <v>1089</v>
      </c>
      <c r="H164" s="197">
        <v>1</v>
      </c>
      <c r="I164" s="198"/>
      <c r="J164" s="199">
        <f t="shared" si="40"/>
        <v>0</v>
      </c>
      <c r="K164" s="195" t="s">
        <v>159</v>
      </c>
      <c r="L164" s="40"/>
      <c r="M164" s="200" t="s">
        <v>19</v>
      </c>
      <c r="N164" s="201" t="s">
        <v>39</v>
      </c>
      <c r="O164" s="65"/>
      <c r="P164" s="202">
        <f t="shared" si="41"/>
        <v>0</v>
      </c>
      <c r="Q164" s="202">
        <v>2.9739999999999999E-2</v>
      </c>
      <c r="R164" s="202">
        <f t="shared" si="42"/>
        <v>2.9739999999999999E-2</v>
      </c>
      <c r="S164" s="202">
        <v>0</v>
      </c>
      <c r="T164" s="203">
        <f t="shared" si="4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256</v>
      </c>
      <c r="AT164" s="204" t="s">
        <v>155</v>
      </c>
      <c r="AU164" s="204" t="s">
        <v>78</v>
      </c>
      <c r="AY164" s="18" t="s">
        <v>153</v>
      </c>
      <c r="BE164" s="205">
        <f t="shared" si="44"/>
        <v>0</v>
      </c>
      <c r="BF164" s="205">
        <f t="shared" si="45"/>
        <v>0</v>
      </c>
      <c r="BG164" s="205">
        <f t="shared" si="46"/>
        <v>0</v>
      </c>
      <c r="BH164" s="205">
        <f t="shared" si="47"/>
        <v>0</v>
      </c>
      <c r="BI164" s="205">
        <f t="shared" si="48"/>
        <v>0</v>
      </c>
      <c r="BJ164" s="18" t="s">
        <v>76</v>
      </c>
      <c r="BK164" s="205">
        <f t="shared" si="49"/>
        <v>0</v>
      </c>
      <c r="BL164" s="18" t="s">
        <v>256</v>
      </c>
      <c r="BM164" s="204" t="s">
        <v>2062</v>
      </c>
    </row>
    <row r="165" spans="1:65" s="2" customFormat="1" ht="21.75" customHeight="1">
      <c r="A165" s="35"/>
      <c r="B165" s="36"/>
      <c r="C165" s="193" t="s">
        <v>502</v>
      </c>
      <c r="D165" s="193" t="s">
        <v>155</v>
      </c>
      <c r="E165" s="194" t="s">
        <v>2063</v>
      </c>
      <c r="F165" s="195" t="s">
        <v>2064</v>
      </c>
      <c r="G165" s="196" t="s">
        <v>196</v>
      </c>
      <c r="H165" s="197">
        <v>7</v>
      </c>
      <c r="I165" s="198"/>
      <c r="J165" s="199">
        <f t="shared" si="40"/>
        <v>0</v>
      </c>
      <c r="K165" s="195" t="s">
        <v>19</v>
      </c>
      <c r="L165" s="40"/>
      <c r="M165" s="200" t="s">
        <v>19</v>
      </c>
      <c r="N165" s="201" t="s">
        <v>39</v>
      </c>
      <c r="O165" s="65"/>
      <c r="P165" s="202">
        <f t="shared" si="41"/>
        <v>0</v>
      </c>
      <c r="Q165" s="202">
        <v>0</v>
      </c>
      <c r="R165" s="202">
        <f t="shared" si="42"/>
        <v>0</v>
      </c>
      <c r="S165" s="202">
        <v>0</v>
      </c>
      <c r="T165" s="203">
        <f t="shared" si="4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256</v>
      </c>
      <c r="AT165" s="204" t="s">
        <v>155</v>
      </c>
      <c r="AU165" s="204" t="s">
        <v>78</v>
      </c>
      <c r="AY165" s="18" t="s">
        <v>153</v>
      </c>
      <c r="BE165" s="205">
        <f t="shared" si="44"/>
        <v>0</v>
      </c>
      <c r="BF165" s="205">
        <f t="shared" si="45"/>
        <v>0</v>
      </c>
      <c r="BG165" s="205">
        <f t="shared" si="46"/>
        <v>0</v>
      </c>
      <c r="BH165" s="205">
        <f t="shared" si="47"/>
        <v>0</v>
      </c>
      <c r="BI165" s="205">
        <f t="shared" si="48"/>
        <v>0</v>
      </c>
      <c r="BJ165" s="18" t="s">
        <v>76</v>
      </c>
      <c r="BK165" s="205">
        <f t="shared" si="49"/>
        <v>0</v>
      </c>
      <c r="BL165" s="18" t="s">
        <v>256</v>
      </c>
      <c r="BM165" s="204" t="s">
        <v>2065</v>
      </c>
    </row>
    <row r="166" spans="1:65" s="2" customFormat="1" ht="16.5" customHeight="1">
      <c r="A166" s="35"/>
      <c r="B166" s="36"/>
      <c r="C166" s="193" t="s">
        <v>506</v>
      </c>
      <c r="D166" s="193" t="s">
        <v>155</v>
      </c>
      <c r="E166" s="194" t="s">
        <v>2066</v>
      </c>
      <c r="F166" s="195" t="s">
        <v>2067</v>
      </c>
      <c r="G166" s="196" t="s">
        <v>196</v>
      </c>
      <c r="H166" s="197">
        <v>36</v>
      </c>
      <c r="I166" s="198"/>
      <c r="J166" s="199">
        <f t="shared" si="40"/>
        <v>0</v>
      </c>
      <c r="K166" s="195" t="s">
        <v>159</v>
      </c>
      <c r="L166" s="40"/>
      <c r="M166" s="200" t="s">
        <v>19</v>
      </c>
      <c r="N166" s="201" t="s">
        <v>39</v>
      </c>
      <c r="O166" s="65"/>
      <c r="P166" s="202">
        <f t="shared" si="41"/>
        <v>0</v>
      </c>
      <c r="Q166" s="202">
        <v>2.4000000000000001E-4</v>
      </c>
      <c r="R166" s="202">
        <f t="shared" si="42"/>
        <v>8.6400000000000001E-3</v>
      </c>
      <c r="S166" s="202">
        <v>0</v>
      </c>
      <c r="T166" s="203">
        <f t="shared" si="4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4" t="s">
        <v>256</v>
      </c>
      <c r="AT166" s="204" t="s">
        <v>155</v>
      </c>
      <c r="AU166" s="204" t="s">
        <v>78</v>
      </c>
      <c r="AY166" s="18" t="s">
        <v>153</v>
      </c>
      <c r="BE166" s="205">
        <f t="shared" si="44"/>
        <v>0</v>
      </c>
      <c r="BF166" s="205">
        <f t="shared" si="45"/>
        <v>0</v>
      </c>
      <c r="BG166" s="205">
        <f t="shared" si="46"/>
        <v>0</v>
      </c>
      <c r="BH166" s="205">
        <f t="shared" si="47"/>
        <v>0</v>
      </c>
      <c r="BI166" s="205">
        <f t="shared" si="48"/>
        <v>0</v>
      </c>
      <c r="BJ166" s="18" t="s">
        <v>76</v>
      </c>
      <c r="BK166" s="205">
        <f t="shared" si="49"/>
        <v>0</v>
      </c>
      <c r="BL166" s="18" t="s">
        <v>256</v>
      </c>
      <c r="BM166" s="204" t="s">
        <v>2068</v>
      </c>
    </row>
    <row r="167" spans="1:65" s="2" customFormat="1" ht="21.75" customHeight="1">
      <c r="A167" s="35"/>
      <c r="B167" s="36"/>
      <c r="C167" s="193" t="s">
        <v>510</v>
      </c>
      <c r="D167" s="193" t="s">
        <v>155</v>
      </c>
      <c r="E167" s="194" t="s">
        <v>2069</v>
      </c>
      <c r="F167" s="195" t="s">
        <v>2070</v>
      </c>
      <c r="G167" s="196" t="s">
        <v>196</v>
      </c>
      <c r="H167" s="197">
        <v>22</v>
      </c>
      <c r="I167" s="198"/>
      <c r="J167" s="199">
        <f t="shared" si="40"/>
        <v>0</v>
      </c>
      <c r="K167" s="195" t="s">
        <v>159</v>
      </c>
      <c r="L167" s="40"/>
      <c r="M167" s="200" t="s">
        <v>19</v>
      </c>
      <c r="N167" s="201" t="s">
        <v>39</v>
      </c>
      <c r="O167" s="65"/>
      <c r="P167" s="202">
        <f t="shared" si="41"/>
        <v>0</v>
      </c>
      <c r="Q167" s="202">
        <v>2.2000000000000001E-4</v>
      </c>
      <c r="R167" s="202">
        <f t="shared" si="42"/>
        <v>4.8400000000000006E-3</v>
      </c>
      <c r="S167" s="202">
        <v>0</v>
      </c>
      <c r="T167" s="203">
        <f t="shared" si="4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256</v>
      </c>
      <c r="AT167" s="204" t="s">
        <v>155</v>
      </c>
      <c r="AU167" s="204" t="s">
        <v>78</v>
      </c>
      <c r="AY167" s="18" t="s">
        <v>153</v>
      </c>
      <c r="BE167" s="205">
        <f t="shared" si="44"/>
        <v>0</v>
      </c>
      <c r="BF167" s="205">
        <f t="shared" si="45"/>
        <v>0</v>
      </c>
      <c r="BG167" s="205">
        <f t="shared" si="46"/>
        <v>0</v>
      </c>
      <c r="BH167" s="205">
        <f t="shared" si="47"/>
        <v>0</v>
      </c>
      <c r="BI167" s="205">
        <f t="shared" si="48"/>
        <v>0</v>
      </c>
      <c r="BJ167" s="18" t="s">
        <v>76</v>
      </c>
      <c r="BK167" s="205">
        <f t="shared" si="49"/>
        <v>0</v>
      </c>
      <c r="BL167" s="18" t="s">
        <v>256</v>
      </c>
      <c r="BM167" s="204" t="s">
        <v>2071</v>
      </c>
    </row>
    <row r="168" spans="1:65" s="2" customFormat="1" ht="21.75" customHeight="1">
      <c r="A168" s="35"/>
      <c r="B168" s="36"/>
      <c r="C168" s="193" t="s">
        <v>515</v>
      </c>
      <c r="D168" s="193" t="s">
        <v>155</v>
      </c>
      <c r="E168" s="194" t="s">
        <v>2072</v>
      </c>
      <c r="F168" s="195" t="s">
        <v>2073</v>
      </c>
      <c r="G168" s="196" t="s">
        <v>196</v>
      </c>
      <c r="H168" s="197">
        <v>1</v>
      </c>
      <c r="I168" s="198"/>
      <c r="J168" s="199">
        <f t="shared" si="40"/>
        <v>0</v>
      </c>
      <c r="K168" s="195" t="s">
        <v>159</v>
      </c>
      <c r="L168" s="40"/>
      <c r="M168" s="200" t="s">
        <v>19</v>
      </c>
      <c r="N168" s="201" t="s">
        <v>39</v>
      </c>
      <c r="O168" s="65"/>
      <c r="P168" s="202">
        <f t="shared" si="41"/>
        <v>0</v>
      </c>
      <c r="Q168" s="202">
        <v>7.2999999999999996E-4</v>
      </c>
      <c r="R168" s="202">
        <f t="shared" si="42"/>
        <v>7.2999999999999996E-4</v>
      </c>
      <c r="S168" s="202">
        <v>0</v>
      </c>
      <c r="T168" s="203">
        <f t="shared" si="4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4" t="s">
        <v>256</v>
      </c>
      <c r="AT168" s="204" t="s">
        <v>155</v>
      </c>
      <c r="AU168" s="204" t="s">
        <v>78</v>
      </c>
      <c r="AY168" s="18" t="s">
        <v>153</v>
      </c>
      <c r="BE168" s="205">
        <f t="shared" si="44"/>
        <v>0</v>
      </c>
      <c r="BF168" s="205">
        <f t="shared" si="45"/>
        <v>0</v>
      </c>
      <c r="BG168" s="205">
        <f t="shared" si="46"/>
        <v>0</v>
      </c>
      <c r="BH168" s="205">
        <f t="shared" si="47"/>
        <v>0</v>
      </c>
      <c r="BI168" s="205">
        <f t="shared" si="48"/>
        <v>0</v>
      </c>
      <c r="BJ168" s="18" t="s">
        <v>76</v>
      </c>
      <c r="BK168" s="205">
        <f t="shared" si="49"/>
        <v>0</v>
      </c>
      <c r="BL168" s="18" t="s">
        <v>256</v>
      </c>
      <c r="BM168" s="204" t="s">
        <v>2074</v>
      </c>
    </row>
    <row r="169" spans="1:65" s="2" customFormat="1" ht="21.75" customHeight="1">
      <c r="A169" s="35"/>
      <c r="B169" s="36"/>
      <c r="C169" s="193" t="s">
        <v>522</v>
      </c>
      <c r="D169" s="193" t="s">
        <v>155</v>
      </c>
      <c r="E169" s="194" t="s">
        <v>2075</v>
      </c>
      <c r="F169" s="195" t="s">
        <v>2076</v>
      </c>
      <c r="G169" s="196" t="s">
        <v>196</v>
      </c>
      <c r="H169" s="197">
        <v>10</v>
      </c>
      <c r="I169" s="198"/>
      <c r="J169" s="199">
        <f t="shared" si="40"/>
        <v>0</v>
      </c>
      <c r="K169" s="195" t="s">
        <v>159</v>
      </c>
      <c r="L169" s="40"/>
      <c r="M169" s="200" t="s">
        <v>19</v>
      </c>
      <c r="N169" s="201" t="s">
        <v>39</v>
      </c>
      <c r="O169" s="65"/>
      <c r="P169" s="202">
        <f t="shared" si="41"/>
        <v>0</v>
      </c>
      <c r="Q169" s="202">
        <v>5.1000000000000004E-4</v>
      </c>
      <c r="R169" s="202">
        <f t="shared" si="42"/>
        <v>5.1000000000000004E-3</v>
      </c>
      <c r="S169" s="202">
        <v>0</v>
      </c>
      <c r="T169" s="203">
        <f t="shared" si="4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256</v>
      </c>
      <c r="AT169" s="204" t="s">
        <v>155</v>
      </c>
      <c r="AU169" s="204" t="s">
        <v>78</v>
      </c>
      <c r="AY169" s="18" t="s">
        <v>153</v>
      </c>
      <c r="BE169" s="205">
        <f t="shared" si="44"/>
        <v>0</v>
      </c>
      <c r="BF169" s="205">
        <f t="shared" si="45"/>
        <v>0</v>
      </c>
      <c r="BG169" s="205">
        <f t="shared" si="46"/>
        <v>0</v>
      </c>
      <c r="BH169" s="205">
        <f t="shared" si="47"/>
        <v>0</v>
      </c>
      <c r="BI169" s="205">
        <f t="shared" si="48"/>
        <v>0</v>
      </c>
      <c r="BJ169" s="18" t="s">
        <v>76</v>
      </c>
      <c r="BK169" s="205">
        <f t="shared" si="49"/>
        <v>0</v>
      </c>
      <c r="BL169" s="18" t="s">
        <v>256</v>
      </c>
      <c r="BM169" s="204" t="s">
        <v>2077</v>
      </c>
    </row>
    <row r="170" spans="1:65" s="2" customFormat="1" ht="33" customHeight="1">
      <c r="A170" s="35"/>
      <c r="B170" s="36"/>
      <c r="C170" s="193" t="s">
        <v>527</v>
      </c>
      <c r="D170" s="193" t="s">
        <v>155</v>
      </c>
      <c r="E170" s="194" t="s">
        <v>2078</v>
      </c>
      <c r="F170" s="195" t="s">
        <v>2079</v>
      </c>
      <c r="G170" s="196" t="s">
        <v>196</v>
      </c>
      <c r="H170" s="197">
        <v>16</v>
      </c>
      <c r="I170" s="198"/>
      <c r="J170" s="199">
        <f t="shared" si="40"/>
        <v>0</v>
      </c>
      <c r="K170" s="195" t="s">
        <v>159</v>
      </c>
      <c r="L170" s="40"/>
      <c r="M170" s="200" t="s">
        <v>19</v>
      </c>
      <c r="N170" s="201" t="s">
        <v>39</v>
      </c>
      <c r="O170" s="65"/>
      <c r="P170" s="202">
        <f t="shared" si="41"/>
        <v>0</v>
      </c>
      <c r="Q170" s="202">
        <v>1.47E-3</v>
      </c>
      <c r="R170" s="202">
        <f t="shared" si="42"/>
        <v>2.3519999999999999E-2</v>
      </c>
      <c r="S170" s="202">
        <v>0</v>
      </c>
      <c r="T170" s="203">
        <f t="shared" si="4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4" t="s">
        <v>256</v>
      </c>
      <c r="AT170" s="204" t="s">
        <v>155</v>
      </c>
      <c r="AU170" s="204" t="s">
        <v>78</v>
      </c>
      <c r="AY170" s="18" t="s">
        <v>153</v>
      </c>
      <c r="BE170" s="205">
        <f t="shared" si="44"/>
        <v>0</v>
      </c>
      <c r="BF170" s="205">
        <f t="shared" si="45"/>
        <v>0</v>
      </c>
      <c r="BG170" s="205">
        <f t="shared" si="46"/>
        <v>0</v>
      </c>
      <c r="BH170" s="205">
        <f t="shared" si="47"/>
        <v>0</v>
      </c>
      <c r="BI170" s="205">
        <f t="shared" si="48"/>
        <v>0</v>
      </c>
      <c r="BJ170" s="18" t="s">
        <v>76</v>
      </c>
      <c r="BK170" s="205">
        <f t="shared" si="49"/>
        <v>0</v>
      </c>
      <c r="BL170" s="18" t="s">
        <v>256</v>
      </c>
      <c r="BM170" s="204" t="s">
        <v>2080</v>
      </c>
    </row>
    <row r="171" spans="1:65" s="2" customFormat="1" ht="21.75" customHeight="1">
      <c r="A171" s="35"/>
      <c r="B171" s="36"/>
      <c r="C171" s="193" t="s">
        <v>531</v>
      </c>
      <c r="D171" s="193" t="s">
        <v>155</v>
      </c>
      <c r="E171" s="194" t="s">
        <v>2081</v>
      </c>
      <c r="F171" s="195" t="s">
        <v>2082</v>
      </c>
      <c r="G171" s="196" t="s">
        <v>1089</v>
      </c>
      <c r="H171" s="197">
        <v>6</v>
      </c>
      <c r="I171" s="198"/>
      <c r="J171" s="199">
        <f t="shared" si="40"/>
        <v>0</v>
      </c>
      <c r="K171" s="195" t="s">
        <v>159</v>
      </c>
      <c r="L171" s="40"/>
      <c r="M171" s="200" t="s">
        <v>19</v>
      </c>
      <c r="N171" s="201" t="s">
        <v>39</v>
      </c>
      <c r="O171" s="65"/>
      <c r="P171" s="202">
        <f t="shared" si="41"/>
        <v>0</v>
      </c>
      <c r="Q171" s="202">
        <v>9.6299999999999997E-3</v>
      </c>
      <c r="R171" s="202">
        <f t="shared" si="42"/>
        <v>5.7779999999999998E-2</v>
      </c>
      <c r="S171" s="202">
        <v>0</v>
      </c>
      <c r="T171" s="203">
        <f t="shared" si="4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256</v>
      </c>
      <c r="AT171" s="204" t="s">
        <v>155</v>
      </c>
      <c r="AU171" s="204" t="s">
        <v>78</v>
      </c>
      <c r="AY171" s="18" t="s">
        <v>153</v>
      </c>
      <c r="BE171" s="205">
        <f t="shared" si="44"/>
        <v>0</v>
      </c>
      <c r="BF171" s="205">
        <f t="shared" si="45"/>
        <v>0</v>
      </c>
      <c r="BG171" s="205">
        <f t="shared" si="46"/>
        <v>0</v>
      </c>
      <c r="BH171" s="205">
        <f t="shared" si="47"/>
        <v>0</v>
      </c>
      <c r="BI171" s="205">
        <f t="shared" si="48"/>
        <v>0</v>
      </c>
      <c r="BJ171" s="18" t="s">
        <v>76</v>
      </c>
      <c r="BK171" s="205">
        <f t="shared" si="49"/>
        <v>0</v>
      </c>
      <c r="BL171" s="18" t="s">
        <v>256</v>
      </c>
      <c r="BM171" s="204" t="s">
        <v>2083</v>
      </c>
    </row>
    <row r="172" spans="1:65" s="2" customFormat="1" ht="33" customHeight="1">
      <c r="A172" s="35"/>
      <c r="B172" s="36"/>
      <c r="C172" s="193" t="s">
        <v>535</v>
      </c>
      <c r="D172" s="193" t="s">
        <v>155</v>
      </c>
      <c r="E172" s="194" t="s">
        <v>2084</v>
      </c>
      <c r="F172" s="195" t="s">
        <v>2085</v>
      </c>
      <c r="G172" s="196" t="s">
        <v>196</v>
      </c>
      <c r="H172" s="197">
        <v>20</v>
      </c>
      <c r="I172" s="198"/>
      <c r="J172" s="199">
        <f t="shared" si="40"/>
        <v>0</v>
      </c>
      <c r="K172" s="195" t="s">
        <v>159</v>
      </c>
      <c r="L172" s="40"/>
      <c r="M172" s="200" t="s">
        <v>19</v>
      </c>
      <c r="N172" s="201" t="s">
        <v>39</v>
      </c>
      <c r="O172" s="65"/>
      <c r="P172" s="202">
        <f t="shared" si="41"/>
        <v>0</v>
      </c>
      <c r="Q172" s="202">
        <v>5.2999999999999998E-4</v>
      </c>
      <c r="R172" s="202">
        <f t="shared" si="42"/>
        <v>1.06E-2</v>
      </c>
      <c r="S172" s="202">
        <v>0</v>
      </c>
      <c r="T172" s="203">
        <f t="shared" si="4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4" t="s">
        <v>256</v>
      </c>
      <c r="AT172" s="204" t="s">
        <v>155</v>
      </c>
      <c r="AU172" s="204" t="s">
        <v>78</v>
      </c>
      <c r="AY172" s="18" t="s">
        <v>153</v>
      </c>
      <c r="BE172" s="205">
        <f t="shared" si="44"/>
        <v>0</v>
      </c>
      <c r="BF172" s="205">
        <f t="shared" si="45"/>
        <v>0</v>
      </c>
      <c r="BG172" s="205">
        <f t="shared" si="46"/>
        <v>0</v>
      </c>
      <c r="BH172" s="205">
        <f t="shared" si="47"/>
        <v>0</v>
      </c>
      <c r="BI172" s="205">
        <f t="shared" si="48"/>
        <v>0</v>
      </c>
      <c r="BJ172" s="18" t="s">
        <v>76</v>
      </c>
      <c r="BK172" s="205">
        <f t="shared" si="49"/>
        <v>0</v>
      </c>
      <c r="BL172" s="18" t="s">
        <v>256</v>
      </c>
      <c r="BM172" s="204" t="s">
        <v>2086</v>
      </c>
    </row>
    <row r="173" spans="1:65" s="2" customFormat="1" ht="21.75" customHeight="1">
      <c r="A173" s="35"/>
      <c r="B173" s="36"/>
      <c r="C173" s="193" t="s">
        <v>539</v>
      </c>
      <c r="D173" s="193" t="s">
        <v>155</v>
      </c>
      <c r="E173" s="194" t="s">
        <v>2087</v>
      </c>
      <c r="F173" s="195" t="s">
        <v>2088</v>
      </c>
      <c r="G173" s="196" t="s">
        <v>196</v>
      </c>
      <c r="H173" s="197">
        <v>2</v>
      </c>
      <c r="I173" s="198"/>
      <c r="J173" s="199">
        <f t="shared" si="40"/>
        <v>0</v>
      </c>
      <c r="K173" s="195" t="s">
        <v>19</v>
      </c>
      <c r="L173" s="40"/>
      <c r="M173" s="200" t="s">
        <v>19</v>
      </c>
      <c r="N173" s="201" t="s">
        <v>39</v>
      </c>
      <c r="O173" s="65"/>
      <c r="P173" s="202">
        <f t="shared" si="41"/>
        <v>0</v>
      </c>
      <c r="Q173" s="202">
        <v>0</v>
      </c>
      <c r="R173" s="202">
        <f t="shared" si="42"/>
        <v>0</v>
      </c>
      <c r="S173" s="202">
        <v>0</v>
      </c>
      <c r="T173" s="203">
        <f t="shared" si="4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256</v>
      </c>
      <c r="AT173" s="204" t="s">
        <v>155</v>
      </c>
      <c r="AU173" s="204" t="s">
        <v>78</v>
      </c>
      <c r="AY173" s="18" t="s">
        <v>153</v>
      </c>
      <c r="BE173" s="205">
        <f t="shared" si="44"/>
        <v>0</v>
      </c>
      <c r="BF173" s="205">
        <f t="shared" si="45"/>
        <v>0</v>
      </c>
      <c r="BG173" s="205">
        <f t="shared" si="46"/>
        <v>0</v>
      </c>
      <c r="BH173" s="205">
        <f t="shared" si="47"/>
        <v>0</v>
      </c>
      <c r="BI173" s="205">
        <f t="shared" si="48"/>
        <v>0</v>
      </c>
      <c r="BJ173" s="18" t="s">
        <v>76</v>
      </c>
      <c r="BK173" s="205">
        <f t="shared" si="49"/>
        <v>0</v>
      </c>
      <c r="BL173" s="18" t="s">
        <v>256</v>
      </c>
      <c r="BM173" s="204" t="s">
        <v>2089</v>
      </c>
    </row>
    <row r="174" spans="1:65" s="2" customFormat="1" ht="16.5" customHeight="1">
      <c r="A174" s="35"/>
      <c r="B174" s="36"/>
      <c r="C174" s="239" t="s">
        <v>543</v>
      </c>
      <c r="D174" s="239" t="s">
        <v>296</v>
      </c>
      <c r="E174" s="240" t="s">
        <v>2090</v>
      </c>
      <c r="F174" s="241" t="s">
        <v>2091</v>
      </c>
      <c r="G174" s="242" t="s">
        <v>196</v>
      </c>
      <c r="H174" s="243">
        <v>8</v>
      </c>
      <c r="I174" s="244"/>
      <c r="J174" s="245">
        <f t="shared" si="40"/>
        <v>0</v>
      </c>
      <c r="K174" s="241" t="s">
        <v>19</v>
      </c>
      <c r="L174" s="246"/>
      <c r="M174" s="247" t="s">
        <v>19</v>
      </c>
      <c r="N174" s="248" t="s">
        <v>39</v>
      </c>
      <c r="O174" s="65"/>
      <c r="P174" s="202">
        <f t="shared" si="41"/>
        <v>0</v>
      </c>
      <c r="Q174" s="202">
        <v>0</v>
      </c>
      <c r="R174" s="202">
        <f t="shared" si="42"/>
        <v>0</v>
      </c>
      <c r="S174" s="202">
        <v>0</v>
      </c>
      <c r="T174" s="203">
        <f t="shared" si="4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340</v>
      </c>
      <c r="AT174" s="204" t="s">
        <v>296</v>
      </c>
      <c r="AU174" s="204" t="s">
        <v>78</v>
      </c>
      <c r="AY174" s="18" t="s">
        <v>153</v>
      </c>
      <c r="BE174" s="205">
        <f t="shared" si="44"/>
        <v>0</v>
      </c>
      <c r="BF174" s="205">
        <f t="shared" si="45"/>
        <v>0</v>
      </c>
      <c r="BG174" s="205">
        <f t="shared" si="46"/>
        <v>0</v>
      </c>
      <c r="BH174" s="205">
        <f t="shared" si="47"/>
        <v>0</v>
      </c>
      <c r="BI174" s="205">
        <f t="shared" si="48"/>
        <v>0</v>
      </c>
      <c r="BJ174" s="18" t="s">
        <v>76</v>
      </c>
      <c r="BK174" s="205">
        <f t="shared" si="49"/>
        <v>0</v>
      </c>
      <c r="BL174" s="18" t="s">
        <v>256</v>
      </c>
      <c r="BM174" s="204" t="s">
        <v>2092</v>
      </c>
    </row>
    <row r="175" spans="1:65" s="2" customFormat="1" ht="16.5" customHeight="1">
      <c r="A175" s="35"/>
      <c r="B175" s="36"/>
      <c r="C175" s="193" t="s">
        <v>549</v>
      </c>
      <c r="D175" s="193" t="s">
        <v>155</v>
      </c>
      <c r="E175" s="194" t="s">
        <v>2093</v>
      </c>
      <c r="F175" s="195" t="s">
        <v>2094</v>
      </c>
      <c r="G175" s="196" t="s">
        <v>196</v>
      </c>
      <c r="H175" s="197">
        <v>10</v>
      </c>
      <c r="I175" s="198"/>
      <c r="J175" s="199">
        <f t="shared" si="40"/>
        <v>0</v>
      </c>
      <c r="K175" s="195" t="s">
        <v>159</v>
      </c>
      <c r="L175" s="40"/>
      <c r="M175" s="200" t="s">
        <v>19</v>
      </c>
      <c r="N175" s="201" t="s">
        <v>39</v>
      </c>
      <c r="O175" s="65"/>
      <c r="P175" s="202">
        <f t="shared" si="41"/>
        <v>0</v>
      </c>
      <c r="Q175" s="202">
        <v>2.4000000000000001E-4</v>
      </c>
      <c r="R175" s="202">
        <f t="shared" si="42"/>
        <v>2.4000000000000002E-3</v>
      </c>
      <c r="S175" s="202">
        <v>0</v>
      </c>
      <c r="T175" s="203">
        <f t="shared" si="4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4" t="s">
        <v>256</v>
      </c>
      <c r="AT175" s="204" t="s">
        <v>155</v>
      </c>
      <c r="AU175" s="204" t="s">
        <v>78</v>
      </c>
      <c r="AY175" s="18" t="s">
        <v>153</v>
      </c>
      <c r="BE175" s="205">
        <f t="shared" si="44"/>
        <v>0</v>
      </c>
      <c r="BF175" s="205">
        <f t="shared" si="45"/>
        <v>0</v>
      </c>
      <c r="BG175" s="205">
        <f t="shared" si="46"/>
        <v>0</v>
      </c>
      <c r="BH175" s="205">
        <f t="shared" si="47"/>
        <v>0</v>
      </c>
      <c r="BI175" s="205">
        <f t="shared" si="48"/>
        <v>0</v>
      </c>
      <c r="BJ175" s="18" t="s">
        <v>76</v>
      </c>
      <c r="BK175" s="205">
        <f t="shared" si="49"/>
        <v>0</v>
      </c>
      <c r="BL175" s="18" t="s">
        <v>256</v>
      </c>
      <c r="BM175" s="204" t="s">
        <v>2095</v>
      </c>
    </row>
    <row r="176" spans="1:65" s="2" customFormat="1" ht="21.75" customHeight="1">
      <c r="A176" s="35"/>
      <c r="B176" s="36"/>
      <c r="C176" s="239" t="s">
        <v>553</v>
      </c>
      <c r="D176" s="239" t="s">
        <v>296</v>
      </c>
      <c r="E176" s="240" t="s">
        <v>2096</v>
      </c>
      <c r="F176" s="241" t="s">
        <v>2097</v>
      </c>
      <c r="G176" s="242" t="s">
        <v>196</v>
      </c>
      <c r="H176" s="243">
        <v>7</v>
      </c>
      <c r="I176" s="244"/>
      <c r="J176" s="245">
        <f t="shared" si="40"/>
        <v>0</v>
      </c>
      <c r="K176" s="241" t="s">
        <v>159</v>
      </c>
      <c r="L176" s="246"/>
      <c r="M176" s="247" t="s">
        <v>19</v>
      </c>
      <c r="N176" s="248" t="s">
        <v>39</v>
      </c>
      <c r="O176" s="65"/>
      <c r="P176" s="202">
        <f t="shared" si="41"/>
        <v>0</v>
      </c>
      <c r="Q176" s="202">
        <v>9.7000000000000005E-4</v>
      </c>
      <c r="R176" s="202">
        <f t="shared" si="42"/>
        <v>6.79E-3</v>
      </c>
      <c r="S176" s="202">
        <v>0</v>
      </c>
      <c r="T176" s="203">
        <f t="shared" si="4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340</v>
      </c>
      <c r="AT176" s="204" t="s">
        <v>296</v>
      </c>
      <c r="AU176" s="204" t="s">
        <v>78</v>
      </c>
      <c r="AY176" s="18" t="s">
        <v>153</v>
      </c>
      <c r="BE176" s="205">
        <f t="shared" si="44"/>
        <v>0</v>
      </c>
      <c r="BF176" s="205">
        <f t="shared" si="45"/>
        <v>0</v>
      </c>
      <c r="BG176" s="205">
        <f t="shared" si="46"/>
        <v>0</v>
      </c>
      <c r="BH176" s="205">
        <f t="shared" si="47"/>
        <v>0</v>
      </c>
      <c r="BI176" s="205">
        <f t="shared" si="48"/>
        <v>0</v>
      </c>
      <c r="BJ176" s="18" t="s">
        <v>76</v>
      </c>
      <c r="BK176" s="205">
        <f t="shared" si="49"/>
        <v>0</v>
      </c>
      <c r="BL176" s="18" t="s">
        <v>256</v>
      </c>
      <c r="BM176" s="204" t="s">
        <v>2098</v>
      </c>
    </row>
    <row r="177" spans="1:65" s="2" customFormat="1" ht="16.5" customHeight="1">
      <c r="A177" s="35"/>
      <c r="B177" s="36"/>
      <c r="C177" s="193" t="s">
        <v>557</v>
      </c>
      <c r="D177" s="193" t="s">
        <v>155</v>
      </c>
      <c r="E177" s="194" t="s">
        <v>2099</v>
      </c>
      <c r="F177" s="195" t="s">
        <v>2100</v>
      </c>
      <c r="G177" s="196" t="s">
        <v>196</v>
      </c>
      <c r="H177" s="197">
        <v>7</v>
      </c>
      <c r="I177" s="198"/>
      <c r="J177" s="199">
        <f t="shared" si="40"/>
        <v>0</v>
      </c>
      <c r="K177" s="195" t="s">
        <v>159</v>
      </c>
      <c r="L177" s="40"/>
      <c r="M177" s="200" t="s">
        <v>19</v>
      </c>
      <c r="N177" s="201" t="s">
        <v>39</v>
      </c>
      <c r="O177" s="65"/>
      <c r="P177" s="202">
        <f t="shared" si="41"/>
        <v>0</v>
      </c>
      <c r="Q177" s="202">
        <v>2.1000000000000001E-4</v>
      </c>
      <c r="R177" s="202">
        <f t="shared" si="42"/>
        <v>1.47E-3</v>
      </c>
      <c r="S177" s="202">
        <v>0</v>
      </c>
      <c r="T177" s="203">
        <f t="shared" si="4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256</v>
      </c>
      <c r="AT177" s="204" t="s">
        <v>155</v>
      </c>
      <c r="AU177" s="204" t="s">
        <v>78</v>
      </c>
      <c r="AY177" s="18" t="s">
        <v>153</v>
      </c>
      <c r="BE177" s="205">
        <f t="shared" si="44"/>
        <v>0</v>
      </c>
      <c r="BF177" s="205">
        <f t="shared" si="45"/>
        <v>0</v>
      </c>
      <c r="BG177" s="205">
        <f t="shared" si="46"/>
        <v>0</v>
      </c>
      <c r="BH177" s="205">
        <f t="shared" si="47"/>
        <v>0</v>
      </c>
      <c r="BI177" s="205">
        <f t="shared" si="48"/>
        <v>0</v>
      </c>
      <c r="BJ177" s="18" t="s">
        <v>76</v>
      </c>
      <c r="BK177" s="205">
        <f t="shared" si="49"/>
        <v>0</v>
      </c>
      <c r="BL177" s="18" t="s">
        <v>256</v>
      </c>
      <c r="BM177" s="204" t="s">
        <v>2101</v>
      </c>
    </row>
    <row r="178" spans="1:65" s="2" customFormat="1" ht="16.5" customHeight="1">
      <c r="A178" s="35"/>
      <c r="B178" s="36"/>
      <c r="C178" s="193" t="s">
        <v>563</v>
      </c>
      <c r="D178" s="193" t="s">
        <v>155</v>
      </c>
      <c r="E178" s="194" t="s">
        <v>2102</v>
      </c>
      <c r="F178" s="195" t="s">
        <v>2103</v>
      </c>
      <c r="G178" s="196" t="s">
        <v>196</v>
      </c>
      <c r="H178" s="197">
        <v>20</v>
      </c>
      <c r="I178" s="198"/>
      <c r="J178" s="199">
        <f t="shared" si="40"/>
        <v>0</v>
      </c>
      <c r="K178" s="195" t="s">
        <v>19</v>
      </c>
      <c r="L178" s="40"/>
      <c r="M178" s="200" t="s">
        <v>19</v>
      </c>
      <c r="N178" s="201" t="s">
        <v>39</v>
      </c>
      <c r="O178" s="65"/>
      <c r="P178" s="202">
        <f t="shared" si="41"/>
        <v>0</v>
      </c>
      <c r="Q178" s="202">
        <v>0</v>
      </c>
      <c r="R178" s="202">
        <f t="shared" si="42"/>
        <v>0</v>
      </c>
      <c r="S178" s="202">
        <v>0</v>
      </c>
      <c r="T178" s="203">
        <f t="shared" si="4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256</v>
      </c>
      <c r="AT178" s="204" t="s">
        <v>155</v>
      </c>
      <c r="AU178" s="204" t="s">
        <v>78</v>
      </c>
      <c r="AY178" s="18" t="s">
        <v>153</v>
      </c>
      <c r="BE178" s="205">
        <f t="shared" si="44"/>
        <v>0</v>
      </c>
      <c r="BF178" s="205">
        <f t="shared" si="45"/>
        <v>0</v>
      </c>
      <c r="BG178" s="205">
        <f t="shared" si="46"/>
        <v>0</v>
      </c>
      <c r="BH178" s="205">
        <f t="shared" si="47"/>
        <v>0</v>
      </c>
      <c r="BI178" s="205">
        <f t="shared" si="48"/>
        <v>0</v>
      </c>
      <c r="BJ178" s="18" t="s">
        <v>76</v>
      </c>
      <c r="BK178" s="205">
        <f t="shared" si="49"/>
        <v>0</v>
      </c>
      <c r="BL178" s="18" t="s">
        <v>256</v>
      </c>
      <c r="BM178" s="204" t="s">
        <v>2104</v>
      </c>
    </row>
    <row r="179" spans="1:65" s="2" customFormat="1" ht="16.5" customHeight="1">
      <c r="A179" s="35"/>
      <c r="B179" s="36"/>
      <c r="C179" s="193" t="s">
        <v>573</v>
      </c>
      <c r="D179" s="193" t="s">
        <v>155</v>
      </c>
      <c r="E179" s="194" t="s">
        <v>2105</v>
      </c>
      <c r="F179" s="195" t="s">
        <v>2106</v>
      </c>
      <c r="G179" s="196" t="s">
        <v>196</v>
      </c>
      <c r="H179" s="197">
        <v>20</v>
      </c>
      <c r="I179" s="198"/>
      <c r="J179" s="199">
        <f t="shared" si="40"/>
        <v>0</v>
      </c>
      <c r="K179" s="195" t="s">
        <v>159</v>
      </c>
      <c r="L179" s="40"/>
      <c r="M179" s="200" t="s">
        <v>19</v>
      </c>
      <c r="N179" s="201" t="s">
        <v>39</v>
      </c>
      <c r="O179" s="65"/>
      <c r="P179" s="202">
        <f t="shared" si="41"/>
        <v>0</v>
      </c>
      <c r="Q179" s="202">
        <v>3.0000000000000001E-5</v>
      </c>
      <c r="R179" s="202">
        <f t="shared" si="42"/>
        <v>6.0000000000000006E-4</v>
      </c>
      <c r="S179" s="202">
        <v>0</v>
      </c>
      <c r="T179" s="203">
        <f t="shared" si="4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4" t="s">
        <v>256</v>
      </c>
      <c r="AT179" s="204" t="s">
        <v>155</v>
      </c>
      <c r="AU179" s="204" t="s">
        <v>78</v>
      </c>
      <c r="AY179" s="18" t="s">
        <v>153</v>
      </c>
      <c r="BE179" s="205">
        <f t="shared" si="44"/>
        <v>0</v>
      </c>
      <c r="BF179" s="205">
        <f t="shared" si="45"/>
        <v>0</v>
      </c>
      <c r="BG179" s="205">
        <f t="shared" si="46"/>
        <v>0</v>
      </c>
      <c r="BH179" s="205">
        <f t="shared" si="47"/>
        <v>0</v>
      </c>
      <c r="BI179" s="205">
        <f t="shared" si="48"/>
        <v>0</v>
      </c>
      <c r="BJ179" s="18" t="s">
        <v>76</v>
      </c>
      <c r="BK179" s="205">
        <f t="shared" si="49"/>
        <v>0</v>
      </c>
      <c r="BL179" s="18" t="s">
        <v>256</v>
      </c>
      <c r="BM179" s="204" t="s">
        <v>2107</v>
      </c>
    </row>
    <row r="180" spans="1:65" s="2" customFormat="1" ht="21.75" customHeight="1">
      <c r="A180" s="35"/>
      <c r="B180" s="36"/>
      <c r="C180" s="193" t="s">
        <v>580</v>
      </c>
      <c r="D180" s="193" t="s">
        <v>155</v>
      </c>
      <c r="E180" s="194" t="s">
        <v>2108</v>
      </c>
      <c r="F180" s="195" t="s">
        <v>2109</v>
      </c>
      <c r="G180" s="196" t="s">
        <v>196</v>
      </c>
      <c r="H180" s="197">
        <v>7</v>
      </c>
      <c r="I180" s="198"/>
      <c r="J180" s="199">
        <f t="shared" si="40"/>
        <v>0</v>
      </c>
      <c r="K180" s="195" t="s">
        <v>19</v>
      </c>
      <c r="L180" s="40"/>
      <c r="M180" s="200" t="s">
        <v>19</v>
      </c>
      <c r="N180" s="201" t="s">
        <v>39</v>
      </c>
      <c r="O180" s="65"/>
      <c r="P180" s="202">
        <f t="shared" si="41"/>
        <v>0</v>
      </c>
      <c r="Q180" s="202">
        <v>0</v>
      </c>
      <c r="R180" s="202">
        <f t="shared" si="42"/>
        <v>0</v>
      </c>
      <c r="S180" s="202">
        <v>0</v>
      </c>
      <c r="T180" s="203">
        <f t="shared" si="4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256</v>
      </c>
      <c r="AT180" s="204" t="s">
        <v>155</v>
      </c>
      <c r="AU180" s="204" t="s">
        <v>78</v>
      </c>
      <c r="AY180" s="18" t="s">
        <v>153</v>
      </c>
      <c r="BE180" s="205">
        <f t="shared" si="44"/>
        <v>0</v>
      </c>
      <c r="BF180" s="205">
        <f t="shared" si="45"/>
        <v>0</v>
      </c>
      <c r="BG180" s="205">
        <f t="shared" si="46"/>
        <v>0</v>
      </c>
      <c r="BH180" s="205">
        <f t="shared" si="47"/>
        <v>0</v>
      </c>
      <c r="BI180" s="205">
        <f t="shared" si="48"/>
        <v>0</v>
      </c>
      <c r="BJ180" s="18" t="s">
        <v>76</v>
      </c>
      <c r="BK180" s="205">
        <f t="shared" si="49"/>
        <v>0</v>
      </c>
      <c r="BL180" s="18" t="s">
        <v>256</v>
      </c>
      <c r="BM180" s="204" t="s">
        <v>2110</v>
      </c>
    </row>
    <row r="181" spans="1:65" s="2" customFormat="1" ht="16.5" customHeight="1">
      <c r="A181" s="35"/>
      <c r="B181" s="36"/>
      <c r="C181" s="193" t="s">
        <v>585</v>
      </c>
      <c r="D181" s="193" t="s">
        <v>155</v>
      </c>
      <c r="E181" s="194" t="s">
        <v>2111</v>
      </c>
      <c r="F181" s="195" t="s">
        <v>2112</v>
      </c>
      <c r="G181" s="196" t="s">
        <v>2113</v>
      </c>
      <c r="H181" s="197">
        <v>7</v>
      </c>
      <c r="I181" s="198"/>
      <c r="J181" s="199">
        <f t="shared" si="40"/>
        <v>0</v>
      </c>
      <c r="K181" s="195" t="s">
        <v>19</v>
      </c>
      <c r="L181" s="40"/>
      <c r="M181" s="200" t="s">
        <v>19</v>
      </c>
      <c r="N181" s="201" t="s">
        <v>39</v>
      </c>
      <c r="O181" s="65"/>
      <c r="P181" s="202">
        <f t="shared" si="41"/>
        <v>0</v>
      </c>
      <c r="Q181" s="202">
        <v>0</v>
      </c>
      <c r="R181" s="202">
        <f t="shared" si="42"/>
        <v>0</v>
      </c>
      <c r="S181" s="202">
        <v>0</v>
      </c>
      <c r="T181" s="203">
        <f t="shared" si="4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256</v>
      </c>
      <c r="AT181" s="204" t="s">
        <v>155</v>
      </c>
      <c r="AU181" s="204" t="s">
        <v>78</v>
      </c>
      <c r="AY181" s="18" t="s">
        <v>153</v>
      </c>
      <c r="BE181" s="205">
        <f t="shared" si="44"/>
        <v>0</v>
      </c>
      <c r="BF181" s="205">
        <f t="shared" si="45"/>
        <v>0</v>
      </c>
      <c r="BG181" s="205">
        <f t="shared" si="46"/>
        <v>0</v>
      </c>
      <c r="BH181" s="205">
        <f t="shared" si="47"/>
        <v>0</v>
      </c>
      <c r="BI181" s="205">
        <f t="shared" si="48"/>
        <v>0</v>
      </c>
      <c r="BJ181" s="18" t="s">
        <v>76</v>
      </c>
      <c r="BK181" s="205">
        <f t="shared" si="49"/>
        <v>0</v>
      </c>
      <c r="BL181" s="18" t="s">
        <v>256</v>
      </c>
      <c r="BM181" s="204" t="s">
        <v>2114</v>
      </c>
    </row>
    <row r="182" spans="1:65" s="2" customFormat="1" ht="33" customHeight="1">
      <c r="A182" s="35"/>
      <c r="B182" s="36"/>
      <c r="C182" s="193" t="s">
        <v>589</v>
      </c>
      <c r="D182" s="193" t="s">
        <v>155</v>
      </c>
      <c r="E182" s="194" t="s">
        <v>2115</v>
      </c>
      <c r="F182" s="195" t="s">
        <v>2116</v>
      </c>
      <c r="G182" s="196" t="s">
        <v>432</v>
      </c>
      <c r="H182" s="197">
        <v>0.23400000000000001</v>
      </c>
      <c r="I182" s="198"/>
      <c r="J182" s="199">
        <f t="shared" si="40"/>
        <v>0</v>
      </c>
      <c r="K182" s="195" t="s">
        <v>159</v>
      </c>
      <c r="L182" s="40"/>
      <c r="M182" s="200" t="s">
        <v>19</v>
      </c>
      <c r="N182" s="201" t="s">
        <v>39</v>
      </c>
      <c r="O182" s="65"/>
      <c r="P182" s="202">
        <f t="shared" si="41"/>
        <v>0</v>
      </c>
      <c r="Q182" s="202">
        <v>0</v>
      </c>
      <c r="R182" s="202">
        <f t="shared" si="42"/>
        <v>0</v>
      </c>
      <c r="S182" s="202">
        <v>0</v>
      </c>
      <c r="T182" s="203">
        <f t="shared" si="4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256</v>
      </c>
      <c r="AT182" s="204" t="s">
        <v>155</v>
      </c>
      <c r="AU182" s="204" t="s">
        <v>78</v>
      </c>
      <c r="AY182" s="18" t="s">
        <v>153</v>
      </c>
      <c r="BE182" s="205">
        <f t="shared" si="44"/>
        <v>0</v>
      </c>
      <c r="BF182" s="205">
        <f t="shared" si="45"/>
        <v>0</v>
      </c>
      <c r="BG182" s="205">
        <f t="shared" si="46"/>
        <v>0</v>
      </c>
      <c r="BH182" s="205">
        <f t="shared" si="47"/>
        <v>0</v>
      </c>
      <c r="BI182" s="205">
        <f t="shared" si="48"/>
        <v>0</v>
      </c>
      <c r="BJ182" s="18" t="s">
        <v>76</v>
      </c>
      <c r="BK182" s="205">
        <f t="shared" si="49"/>
        <v>0</v>
      </c>
      <c r="BL182" s="18" t="s">
        <v>256</v>
      </c>
      <c r="BM182" s="204" t="s">
        <v>2117</v>
      </c>
    </row>
    <row r="183" spans="1:65" s="12" customFormat="1" ht="22.9" customHeight="1">
      <c r="B183" s="177"/>
      <c r="C183" s="178"/>
      <c r="D183" s="179" t="s">
        <v>67</v>
      </c>
      <c r="E183" s="191" t="s">
        <v>644</v>
      </c>
      <c r="F183" s="191" t="s">
        <v>645</v>
      </c>
      <c r="G183" s="178"/>
      <c r="H183" s="178"/>
      <c r="I183" s="181"/>
      <c r="J183" s="192">
        <f>BK183</f>
        <v>0</v>
      </c>
      <c r="K183" s="178"/>
      <c r="L183" s="183"/>
      <c r="M183" s="184"/>
      <c r="N183" s="185"/>
      <c r="O183" s="185"/>
      <c r="P183" s="186">
        <f>P184</f>
        <v>0</v>
      </c>
      <c r="Q183" s="185"/>
      <c r="R183" s="186">
        <f>R184</f>
        <v>0</v>
      </c>
      <c r="S183" s="185"/>
      <c r="T183" s="187">
        <f>T184</f>
        <v>0</v>
      </c>
      <c r="AR183" s="188" t="s">
        <v>78</v>
      </c>
      <c r="AT183" s="189" t="s">
        <v>67</v>
      </c>
      <c r="AU183" s="189" t="s">
        <v>76</v>
      </c>
      <c r="AY183" s="188" t="s">
        <v>153</v>
      </c>
      <c r="BK183" s="190">
        <f>BK184</f>
        <v>0</v>
      </c>
    </row>
    <row r="184" spans="1:65" s="2" customFormat="1" ht="16.5" customHeight="1">
      <c r="A184" s="35"/>
      <c r="B184" s="36"/>
      <c r="C184" s="193" t="s">
        <v>593</v>
      </c>
      <c r="D184" s="193" t="s">
        <v>155</v>
      </c>
      <c r="E184" s="194" t="s">
        <v>2118</v>
      </c>
      <c r="F184" s="195" t="s">
        <v>2119</v>
      </c>
      <c r="G184" s="196" t="s">
        <v>1089</v>
      </c>
      <c r="H184" s="197">
        <v>1</v>
      </c>
      <c r="I184" s="198"/>
      <c r="J184" s="199">
        <f>ROUND(I184*H184,2)</f>
        <v>0</v>
      </c>
      <c r="K184" s="195" t="s">
        <v>19</v>
      </c>
      <c r="L184" s="40"/>
      <c r="M184" s="200" t="s">
        <v>19</v>
      </c>
      <c r="N184" s="201" t="s">
        <v>39</v>
      </c>
      <c r="O184" s="65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256</v>
      </c>
      <c r="AT184" s="204" t="s">
        <v>155</v>
      </c>
      <c r="AU184" s="204" t="s">
        <v>78</v>
      </c>
      <c r="AY184" s="18" t="s">
        <v>153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8" t="s">
        <v>76</v>
      </c>
      <c r="BK184" s="205">
        <f>ROUND(I184*H184,2)</f>
        <v>0</v>
      </c>
      <c r="BL184" s="18" t="s">
        <v>256</v>
      </c>
      <c r="BM184" s="204" t="s">
        <v>2120</v>
      </c>
    </row>
    <row r="185" spans="1:65" s="12" customFormat="1" ht="22.9" customHeight="1">
      <c r="B185" s="177"/>
      <c r="C185" s="178"/>
      <c r="D185" s="179" t="s">
        <v>67</v>
      </c>
      <c r="E185" s="191" t="s">
        <v>826</v>
      </c>
      <c r="F185" s="191" t="s">
        <v>2121</v>
      </c>
      <c r="G185" s="178"/>
      <c r="H185" s="178"/>
      <c r="I185" s="181"/>
      <c r="J185" s="192">
        <f>BK185</f>
        <v>0</v>
      </c>
      <c r="K185" s="178"/>
      <c r="L185" s="183"/>
      <c r="M185" s="184"/>
      <c r="N185" s="185"/>
      <c r="O185" s="185"/>
      <c r="P185" s="186">
        <f>SUM(P186:P191)</f>
        <v>0</v>
      </c>
      <c r="Q185" s="185"/>
      <c r="R185" s="186">
        <f>SUM(R186:R191)</f>
        <v>7.5399999999999998E-3</v>
      </c>
      <c r="S185" s="185"/>
      <c r="T185" s="187">
        <f>SUM(T186:T191)</f>
        <v>0</v>
      </c>
      <c r="AR185" s="188" t="s">
        <v>78</v>
      </c>
      <c r="AT185" s="189" t="s">
        <v>67</v>
      </c>
      <c r="AU185" s="189" t="s">
        <v>76</v>
      </c>
      <c r="AY185" s="188" t="s">
        <v>153</v>
      </c>
      <c r="BK185" s="190">
        <f>SUM(BK186:BK191)</f>
        <v>0</v>
      </c>
    </row>
    <row r="186" spans="1:65" s="2" customFormat="1" ht="21.75" customHeight="1">
      <c r="A186" s="35"/>
      <c r="B186" s="36"/>
      <c r="C186" s="193" t="s">
        <v>598</v>
      </c>
      <c r="D186" s="193" t="s">
        <v>155</v>
      </c>
      <c r="E186" s="194" t="s">
        <v>2122</v>
      </c>
      <c r="F186" s="195" t="s">
        <v>2123</v>
      </c>
      <c r="G186" s="196" t="s">
        <v>308</v>
      </c>
      <c r="H186" s="197">
        <v>64</v>
      </c>
      <c r="I186" s="198"/>
      <c r="J186" s="199">
        <f t="shared" ref="J186:J191" si="50">ROUND(I186*H186,2)</f>
        <v>0</v>
      </c>
      <c r="K186" s="195" t="s">
        <v>159</v>
      </c>
      <c r="L186" s="40"/>
      <c r="M186" s="200" t="s">
        <v>19</v>
      </c>
      <c r="N186" s="201" t="s">
        <v>39</v>
      </c>
      <c r="O186" s="65"/>
      <c r="P186" s="202">
        <f t="shared" ref="P186:P191" si="51">O186*H186</f>
        <v>0</v>
      </c>
      <c r="Q186" s="202">
        <v>2.0000000000000002E-5</v>
      </c>
      <c r="R186" s="202">
        <f t="shared" ref="R186:R191" si="52">Q186*H186</f>
        <v>1.2800000000000001E-3</v>
      </c>
      <c r="S186" s="202">
        <v>0</v>
      </c>
      <c r="T186" s="203">
        <f t="shared" ref="T186:T191" si="53"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256</v>
      </c>
      <c r="AT186" s="204" t="s">
        <v>155</v>
      </c>
      <c r="AU186" s="204" t="s">
        <v>78</v>
      </c>
      <c r="AY186" s="18" t="s">
        <v>153</v>
      </c>
      <c r="BE186" s="205">
        <f t="shared" ref="BE186:BE191" si="54">IF(N186="základní",J186,0)</f>
        <v>0</v>
      </c>
      <c r="BF186" s="205">
        <f t="shared" ref="BF186:BF191" si="55">IF(N186="snížená",J186,0)</f>
        <v>0</v>
      </c>
      <c r="BG186" s="205">
        <f t="shared" ref="BG186:BG191" si="56">IF(N186="zákl. přenesená",J186,0)</f>
        <v>0</v>
      </c>
      <c r="BH186" s="205">
        <f t="shared" ref="BH186:BH191" si="57">IF(N186="sníž. přenesená",J186,0)</f>
        <v>0</v>
      </c>
      <c r="BI186" s="205">
        <f t="shared" ref="BI186:BI191" si="58">IF(N186="nulová",J186,0)</f>
        <v>0</v>
      </c>
      <c r="BJ186" s="18" t="s">
        <v>76</v>
      </c>
      <c r="BK186" s="205">
        <f t="shared" ref="BK186:BK191" si="59">ROUND(I186*H186,2)</f>
        <v>0</v>
      </c>
      <c r="BL186" s="18" t="s">
        <v>256</v>
      </c>
      <c r="BM186" s="204" t="s">
        <v>2124</v>
      </c>
    </row>
    <row r="187" spans="1:65" s="2" customFormat="1" ht="33" customHeight="1">
      <c r="A187" s="35"/>
      <c r="B187" s="36"/>
      <c r="C187" s="193" t="s">
        <v>602</v>
      </c>
      <c r="D187" s="193" t="s">
        <v>155</v>
      </c>
      <c r="E187" s="194" t="s">
        <v>2125</v>
      </c>
      <c r="F187" s="195" t="s">
        <v>2126</v>
      </c>
      <c r="G187" s="196" t="s">
        <v>308</v>
      </c>
      <c r="H187" s="197">
        <v>18</v>
      </c>
      <c r="I187" s="198"/>
      <c r="J187" s="199">
        <f t="shared" si="50"/>
        <v>0</v>
      </c>
      <c r="K187" s="195" t="s">
        <v>159</v>
      </c>
      <c r="L187" s="40"/>
      <c r="M187" s="200" t="s">
        <v>19</v>
      </c>
      <c r="N187" s="201" t="s">
        <v>39</v>
      </c>
      <c r="O187" s="65"/>
      <c r="P187" s="202">
        <f t="shared" si="51"/>
        <v>0</v>
      </c>
      <c r="Q187" s="202">
        <v>4.0000000000000003E-5</v>
      </c>
      <c r="R187" s="202">
        <f t="shared" si="52"/>
        <v>7.2000000000000005E-4</v>
      </c>
      <c r="S187" s="202">
        <v>0</v>
      </c>
      <c r="T187" s="203">
        <f t="shared" si="5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256</v>
      </c>
      <c r="AT187" s="204" t="s">
        <v>155</v>
      </c>
      <c r="AU187" s="204" t="s">
        <v>78</v>
      </c>
      <c r="AY187" s="18" t="s">
        <v>153</v>
      </c>
      <c r="BE187" s="205">
        <f t="shared" si="54"/>
        <v>0</v>
      </c>
      <c r="BF187" s="205">
        <f t="shared" si="55"/>
        <v>0</v>
      </c>
      <c r="BG187" s="205">
        <f t="shared" si="56"/>
        <v>0</v>
      </c>
      <c r="BH187" s="205">
        <f t="shared" si="57"/>
        <v>0</v>
      </c>
      <c r="BI187" s="205">
        <f t="shared" si="58"/>
        <v>0</v>
      </c>
      <c r="BJ187" s="18" t="s">
        <v>76</v>
      </c>
      <c r="BK187" s="205">
        <f t="shared" si="59"/>
        <v>0</v>
      </c>
      <c r="BL187" s="18" t="s">
        <v>256</v>
      </c>
      <c r="BM187" s="204" t="s">
        <v>2127</v>
      </c>
    </row>
    <row r="188" spans="1:65" s="2" customFormat="1" ht="33" customHeight="1">
      <c r="A188" s="35"/>
      <c r="B188" s="36"/>
      <c r="C188" s="193" t="s">
        <v>606</v>
      </c>
      <c r="D188" s="193" t="s">
        <v>155</v>
      </c>
      <c r="E188" s="194" t="s">
        <v>2128</v>
      </c>
      <c r="F188" s="195" t="s">
        <v>2129</v>
      </c>
      <c r="G188" s="196" t="s">
        <v>308</v>
      </c>
      <c r="H188" s="197">
        <v>64</v>
      </c>
      <c r="I188" s="198"/>
      <c r="J188" s="199">
        <f t="shared" si="50"/>
        <v>0</v>
      </c>
      <c r="K188" s="195" t="s">
        <v>159</v>
      </c>
      <c r="L188" s="40"/>
      <c r="M188" s="200" t="s">
        <v>19</v>
      </c>
      <c r="N188" s="201" t="s">
        <v>39</v>
      </c>
      <c r="O188" s="65"/>
      <c r="P188" s="202">
        <f t="shared" si="51"/>
        <v>0</v>
      </c>
      <c r="Q188" s="202">
        <v>2.0000000000000002E-5</v>
      </c>
      <c r="R188" s="202">
        <f t="shared" si="52"/>
        <v>1.2800000000000001E-3</v>
      </c>
      <c r="S188" s="202">
        <v>0</v>
      </c>
      <c r="T188" s="203">
        <f t="shared" si="5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4" t="s">
        <v>256</v>
      </c>
      <c r="AT188" s="204" t="s">
        <v>155</v>
      </c>
      <c r="AU188" s="204" t="s">
        <v>78</v>
      </c>
      <c r="AY188" s="18" t="s">
        <v>153</v>
      </c>
      <c r="BE188" s="205">
        <f t="shared" si="54"/>
        <v>0</v>
      </c>
      <c r="BF188" s="205">
        <f t="shared" si="55"/>
        <v>0</v>
      </c>
      <c r="BG188" s="205">
        <f t="shared" si="56"/>
        <v>0</v>
      </c>
      <c r="BH188" s="205">
        <f t="shared" si="57"/>
        <v>0</v>
      </c>
      <c r="BI188" s="205">
        <f t="shared" si="58"/>
        <v>0</v>
      </c>
      <c r="BJ188" s="18" t="s">
        <v>76</v>
      </c>
      <c r="BK188" s="205">
        <f t="shared" si="59"/>
        <v>0</v>
      </c>
      <c r="BL188" s="18" t="s">
        <v>256</v>
      </c>
      <c r="BM188" s="204" t="s">
        <v>2130</v>
      </c>
    </row>
    <row r="189" spans="1:65" s="2" customFormat="1" ht="33" customHeight="1">
      <c r="A189" s="35"/>
      <c r="B189" s="36"/>
      <c r="C189" s="193" t="s">
        <v>610</v>
      </c>
      <c r="D189" s="193" t="s">
        <v>155</v>
      </c>
      <c r="E189" s="194" t="s">
        <v>2131</v>
      </c>
      <c r="F189" s="195" t="s">
        <v>2132</v>
      </c>
      <c r="G189" s="196" t="s">
        <v>308</v>
      </c>
      <c r="H189" s="197">
        <v>18</v>
      </c>
      <c r="I189" s="198"/>
      <c r="J189" s="199">
        <f t="shared" si="50"/>
        <v>0</v>
      </c>
      <c r="K189" s="195" t="s">
        <v>159</v>
      </c>
      <c r="L189" s="40"/>
      <c r="M189" s="200" t="s">
        <v>19</v>
      </c>
      <c r="N189" s="201" t="s">
        <v>39</v>
      </c>
      <c r="O189" s="65"/>
      <c r="P189" s="202">
        <f t="shared" si="51"/>
        <v>0</v>
      </c>
      <c r="Q189" s="202">
        <v>5.0000000000000002E-5</v>
      </c>
      <c r="R189" s="202">
        <f t="shared" si="52"/>
        <v>9.0000000000000008E-4</v>
      </c>
      <c r="S189" s="202">
        <v>0</v>
      </c>
      <c r="T189" s="203">
        <f t="shared" si="5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4" t="s">
        <v>256</v>
      </c>
      <c r="AT189" s="204" t="s">
        <v>155</v>
      </c>
      <c r="AU189" s="204" t="s">
        <v>78</v>
      </c>
      <c r="AY189" s="18" t="s">
        <v>153</v>
      </c>
      <c r="BE189" s="205">
        <f t="shared" si="54"/>
        <v>0</v>
      </c>
      <c r="BF189" s="205">
        <f t="shared" si="55"/>
        <v>0</v>
      </c>
      <c r="BG189" s="205">
        <f t="shared" si="56"/>
        <v>0</v>
      </c>
      <c r="BH189" s="205">
        <f t="shared" si="57"/>
        <v>0</v>
      </c>
      <c r="BI189" s="205">
        <f t="shared" si="58"/>
        <v>0</v>
      </c>
      <c r="BJ189" s="18" t="s">
        <v>76</v>
      </c>
      <c r="BK189" s="205">
        <f t="shared" si="59"/>
        <v>0</v>
      </c>
      <c r="BL189" s="18" t="s">
        <v>256</v>
      </c>
      <c r="BM189" s="204" t="s">
        <v>2133</v>
      </c>
    </row>
    <row r="190" spans="1:65" s="2" customFormat="1" ht="21.75" customHeight="1">
      <c r="A190" s="35"/>
      <c r="B190" s="36"/>
      <c r="C190" s="193" t="s">
        <v>617</v>
      </c>
      <c r="D190" s="193" t="s">
        <v>155</v>
      </c>
      <c r="E190" s="194" t="s">
        <v>2134</v>
      </c>
      <c r="F190" s="195" t="s">
        <v>2135</v>
      </c>
      <c r="G190" s="196" t="s">
        <v>308</v>
      </c>
      <c r="H190" s="197">
        <v>64</v>
      </c>
      <c r="I190" s="198"/>
      <c r="J190" s="199">
        <f t="shared" si="50"/>
        <v>0</v>
      </c>
      <c r="K190" s="195" t="s">
        <v>159</v>
      </c>
      <c r="L190" s="40"/>
      <c r="M190" s="200" t="s">
        <v>19</v>
      </c>
      <c r="N190" s="201" t="s">
        <v>39</v>
      </c>
      <c r="O190" s="65"/>
      <c r="P190" s="202">
        <f t="shared" si="51"/>
        <v>0</v>
      </c>
      <c r="Q190" s="202">
        <v>3.0000000000000001E-5</v>
      </c>
      <c r="R190" s="202">
        <f t="shared" si="52"/>
        <v>1.92E-3</v>
      </c>
      <c r="S190" s="202">
        <v>0</v>
      </c>
      <c r="T190" s="203">
        <f t="shared" si="5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256</v>
      </c>
      <c r="AT190" s="204" t="s">
        <v>155</v>
      </c>
      <c r="AU190" s="204" t="s">
        <v>78</v>
      </c>
      <c r="AY190" s="18" t="s">
        <v>153</v>
      </c>
      <c r="BE190" s="205">
        <f t="shared" si="54"/>
        <v>0</v>
      </c>
      <c r="BF190" s="205">
        <f t="shared" si="55"/>
        <v>0</v>
      </c>
      <c r="BG190" s="205">
        <f t="shared" si="56"/>
        <v>0</v>
      </c>
      <c r="BH190" s="205">
        <f t="shared" si="57"/>
        <v>0</v>
      </c>
      <c r="BI190" s="205">
        <f t="shared" si="58"/>
        <v>0</v>
      </c>
      <c r="BJ190" s="18" t="s">
        <v>76</v>
      </c>
      <c r="BK190" s="205">
        <f t="shared" si="59"/>
        <v>0</v>
      </c>
      <c r="BL190" s="18" t="s">
        <v>256</v>
      </c>
      <c r="BM190" s="204" t="s">
        <v>2136</v>
      </c>
    </row>
    <row r="191" spans="1:65" s="2" customFormat="1" ht="33" customHeight="1">
      <c r="A191" s="35"/>
      <c r="B191" s="36"/>
      <c r="C191" s="193" t="s">
        <v>625</v>
      </c>
      <c r="D191" s="193" t="s">
        <v>155</v>
      </c>
      <c r="E191" s="194" t="s">
        <v>2137</v>
      </c>
      <c r="F191" s="195" t="s">
        <v>2138</v>
      </c>
      <c r="G191" s="196" t="s">
        <v>308</v>
      </c>
      <c r="H191" s="197">
        <v>18</v>
      </c>
      <c r="I191" s="198"/>
      <c r="J191" s="199">
        <f t="shared" si="50"/>
        <v>0</v>
      </c>
      <c r="K191" s="195" t="s">
        <v>159</v>
      </c>
      <c r="L191" s="40"/>
      <c r="M191" s="200" t="s">
        <v>19</v>
      </c>
      <c r="N191" s="201" t="s">
        <v>39</v>
      </c>
      <c r="O191" s="65"/>
      <c r="P191" s="202">
        <f t="shared" si="51"/>
        <v>0</v>
      </c>
      <c r="Q191" s="202">
        <v>8.0000000000000007E-5</v>
      </c>
      <c r="R191" s="202">
        <f t="shared" si="52"/>
        <v>1.4400000000000001E-3</v>
      </c>
      <c r="S191" s="202">
        <v>0</v>
      </c>
      <c r="T191" s="203">
        <f t="shared" si="5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4" t="s">
        <v>256</v>
      </c>
      <c r="AT191" s="204" t="s">
        <v>155</v>
      </c>
      <c r="AU191" s="204" t="s">
        <v>78</v>
      </c>
      <c r="AY191" s="18" t="s">
        <v>153</v>
      </c>
      <c r="BE191" s="205">
        <f t="shared" si="54"/>
        <v>0</v>
      </c>
      <c r="BF191" s="205">
        <f t="shared" si="55"/>
        <v>0</v>
      </c>
      <c r="BG191" s="205">
        <f t="shared" si="56"/>
        <v>0</v>
      </c>
      <c r="BH191" s="205">
        <f t="shared" si="57"/>
        <v>0</v>
      </c>
      <c r="BI191" s="205">
        <f t="shared" si="58"/>
        <v>0</v>
      </c>
      <c r="BJ191" s="18" t="s">
        <v>76</v>
      </c>
      <c r="BK191" s="205">
        <f t="shared" si="59"/>
        <v>0</v>
      </c>
      <c r="BL191" s="18" t="s">
        <v>256</v>
      </c>
      <c r="BM191" s="204" t="s">
        <v>2139</v>
      </c>
    </row>
    <row r="192" spans="1:65" s="12" customFormat="1" ht="25.9" customHeight="1">
      <c r="B192" s="177"/>
      <c r="C192" s="178"/>
      <c r="D192" s="179" t="s">
        <v>67</v>
      </c>
      <c r="E192" s="180" t="s">
        <v>1879</v>
      </c>
      <c r="F192" s="180" t="s">
        <v>1880</v>
      </c>
      <c r="G192" s="178"/>
      <c r="H192" s="178"/>
      <c r="I192" s="181"/>
      <c r="J192" s="182">
        <f>BK192</f>
        <v>0</v>
      </c>
      <c r="K192" s="178"/>
      <c r="L192" s="183"/>
      <c r="M192" s="184"/>
      <c r="N192" s="185"/>
      <c r="O192" s="185"/>
      <c r="P192" s="186">
        <f>SUM(P193:P194)</f>
        <v>0</v>
      </c>
      <c r="Q192" s="185"/>
      <c r="R192" s="186">
        <f>SUM(R193:R194)</f>
        <v>0</v>
      </c>
      <c r="S192" s="185"/>
      <c r="T192" s="187">
        <f>SUM(T193:T194)</f>
        <v>0</v>
      </c>
      <c r="AR192" s="188" t="s">
        <v>160</v>
      </c>
      <c r="AT192" s="189" t="s">
        <v>67</v>
      </c>
      <c r="AU192" s="189" t="s">
        <v>68</v>
      </c>
      <c r="AY192" s="188" t="s">
        <v>153</v>
      </c>
      <c r="BK192" s="190">
        <f>SUM(BK193:BK194)</f>
        <v>0</v>
      </c>
    </row>
    <row r="193" spans="1:65" s="2" customFormat="1" ht="21.75" customHeight="1">
      <c r="A193" s="35"/>
      <c r="B193" s="36"/>
      <c r="C193" s="193" t="s">
        <v>631</v>
      </c>
      <c r="D193" s="193" t="s">
        <v>155</v>
      </c>
      <c r="E193" s="194" t="s">
        <v>1882</v>
      </c>
      <c r="F193" s="195" t="s">
        <v>1883</v>
      </c>
      <c r="G193" s="196" t="s">
        <v>518</v>
      </c>
      <c r="H193" s="197">
        <v>72</v>
      </c>
      <c r="I193" s="198"/>
      <c r="J193" s="199">
        <f>ROUND(I193*H193,2)</f>
        <v>0</v>
      </c>
      <c r="K193" s="195" t="s">
        <v>159</v>
      </c>
      <c r="L193" s="40"/>
      <c r="M193" s="200" t="s">
        <v>19</v>
      </c>
      <c r="N193" s="201" t="s">
        <v>39</v>
      </c>
      <c r="O193" s="65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4" t="s">
        <v>1884</v>
      </c>
      <c r="AT193" s="204" t="s">
        <v>155</v>
      </c>
      <c r="AU193" s="204" t="s">
        <v>76</v>
      </c>
      <c r="AY193" s="18" t="s">
        <v>153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8" t="s">
        <v>76</v>
      </c>
      <c r="BK193" s="205">
        <f>ROUND(I193*H193,2)</f>
        <v>0</v>
      </c>
      <c r="BL193" s="18" t="s">
        <v>1884</v>
      </c>
      <c r="BM193" s="204" t="s">
        <v>2140</v>
      </c>
    </row>
    <row r="194" spans="1:65" s="2" customFormat="1" ht="21.75" customHeight="1">
      <c r="A194" s="35"/>
      <c r="B194" s="36"/>
      <c r="C194" s="193" t="s">
        <v>636</v>
      </c>
      <c r="D194" s="193" t="s">
        <v>155</v>
      </c>
      <c r="E194" s="194" t="s">
        <v>2141</v>
      </c>
      <c r="F194" s="195" t="s">
        <v>2142</v>
      </c>
      <c r="G194" s="196" t="s">
        <v>518</v>
      </c>
      <c r="H194" s="197">
        <v>7</v>
      </c>
      <c r="I194" s="198"/>
      <c r="J194" s="199">
        <f>ROUND(I194*H194,2)</f>
        <v>0</v>
      </c>
      <c r="K194" s="195" t="s">
        <v>159</v>
      </c>
      <c r="L194" s="40"/>
      <c r="M194" s="255" t="s">
        <v>19</v>
      </c>
      <c r="N194" s="256" t="s">
        <v>39</v>
      </c>
      <c r="O194" s="257"/>
      <c r="P194" s="258">
        <f>O194*H194</f>
        <v>0</v>
      </c>
      <c r="Q194" s="258">
        <v>0</v>
      </c>
      <c r="R194" s="258">
        <f>Q194*H194</f>
        <v>0</v>
      </c>
      <c r="S194" s="258">
        <v>0</v>
      </c>
      <c r="T194" s="25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4" t="s">
        <v>1884</v>
      </c>
      <c r="AT194" s="204" t="s">
        <v>155</v>
      </c>
      <c r="AU194" s="204" t="s">
        <v>76</v>
      </c>
      <c r="AY194" s="18" t="s">
        <v>153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8" t="s">
        <v>76</v>
      </c>
      <c r="BK194" s="205">
        <f>ROUND(I194*H194,2)</f>
        <v>0</v>
      </c>
      <c r="BL194" s="18" t="s">
        <v>1884</v>
      </c>
      <c r="BM194" s="204" t="s">
        <v>2143</v>
      </c>
    </row>
    <row r="195" spans="1:65" s="2" customFormat="1" ht="6.95" customHeight="1">
      <c r="A195" s="35"/>
      <c r="B195" s="48"/>
      <c r="C195" s="49"/>
      <c r="D195" s="49"/>
      <c r="E195" s="49"/>
      <c r="F195" s="49"/>
      <c r="G195" s="49"/>
      <c r="H195" s="49"/>
      <c r="I195" s="143"/>
      <c r="J195" s="49"/>
      <c r="K195" s="49"/>
      <c r="L195" s="40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algorithmName="SHA-512" hashValue="SPvJN5Ej07hhYzb2YTbdYNY5tqydXmosHFNV7xDqQGaFkU5pe4kUSC+Q9yH/iY5rNjPvMQ+yx7jNJ0glmILQrg==" saltValue="MAdmOBPj66GgeYGmczpO4favM8Y3q2PH/rc5m3SEEjdN+OHzhwPDUlgYHGOZY4wQuvHYC7fDtnXCZQ2Zhwi9eA==" spinCount="100000" sheet="1" objects="1" scenarios="1" formatColumns="0" formatRows="0" autoFilter="0"/>
  <autoFilter ref="C95:K194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97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1" customFormat="1" ht="12" customHeight="1">
      <c r="B8" s="21"/>
      <c r="D8" s="115" t="s">
        <v>108</v>
      </c>
      <c r="I8" s="109"/>
      <c r="L8" s="21"/>
    </row>
    <row r="9" spans="1:46" s="2" customFormat="1" ht="16.5" customHeight="1">
      <c r="A9" s="35"/>
      <c r="B9" s="40"/>
      <c r="C9" s="35"/>
      <c r="D9" s="35"/>
      <c r="E9" s="383" t="s">
        <v>986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987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2144</v>
      </c>
      <c r="F11" s="386"/>
      <c r="G11" s="386"/>
      <c r="H11" s="386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>
        <f>'Rekapitulace zakázky'!AN8</f>
        <v>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24</v>
      </c>
      <c r="E16" s="35"/>
      <c r="F16" s="35"/>
      <c r="G16" s="35"/>
      <c r="H16" s="35"/>
      <c r="I16" s="118" t="s">
        <v>25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22</v>
      </c>
      <c r="F17" s="35"/>
      <c r="G17" s="35"/>
      <c r="H17" s="35"/>
      <c r="I17" s="118" t="s">
        <v>26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27</v>
      </c>
      <c r="E19" s="35"/>
      <c r="F19" s="35"/>
      <c r="G19" s="35"/>
      <c r="H19" s="35"/>
      <c r="I19" s="118" t="s">
        <v>25</v>
      </c>
      <c r="J19" s="31" t="str">
        <f>'Rekapitulace zakázky'!AN13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7" t="str">
        <f>'Rekapitulace zakázky'!E14</f>
        <v>Vyplň údaj</v>
      </c>
      <c r="F20" s="388"/>
      <c r="G20" s="388"/>
      <c r="H20" s="388"/>
      <c r="I20" s="118" t="s">
        <v>26</v>
      </c>
      <c r="J20" s="31" t="str">
        <f>'Rekapitulace zakázky'!AN14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29</v>
      </c>
      <c r="E22" s="35"/>
      <c r="F22" s="35"/>
      <c r="G22" s="35"/>
      <c r="H22" s="35"/>
      <c r="I22" s="118" t="s">
        <v>25</v>
      </c>
      <c r="J22" s="104" t="s">
        <v>19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22</v>
      </c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31</v>
      </c>
      <c r="E25" s="35"/>
      <c r="F25" s="35"/>
      <c r="G25" s="35"/>
      <c r="H25" s="35"/>
      <c r="I25" s="118" t="s">
        <v>25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22</v>
      </c>
      <c r="F26" s="35"/>
      <c r="G26" s="35"/>
      <c r="H26" s="35"/>
      <c r="I26" s="118" t="s">
        <v>26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32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0"/>
      <c r="B29" s="121"/>
      <c r="C29" s="120"/>
      <c r="D29" s="120"/>
      <c r="E29" s="389" t="s">
        <v>19</v>
      </c>
      <c r="F29" s="389"/>
      <c r="G29" s="389"/>
      <c r="H29" s="389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34</v>
      </c>
      <c r="E32" s="35"/>
      <c r="F32" s="35"/>
      <c r="G32" s="35"/>
      <c r="H32" s="35"/>
      <c r="I32" s="116"/>
      <c r="J32" s="127">
        <f>ROUND(J89,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36</v>
      </c>
      <c r="G34" s="35"/>
      <c r="H34" s="35"/>
      <c r="I34" s="129" t="s">
        <v>35</v>
      </c>
      <c r="J34" s="128" t="s">
        <v>37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38</v>
      </c>
      <c r="E35" s="115" t="s">
        <v>39</v>
      </c>
      <c r="F35" s="131">
        <f>ROUND((SUM(BE89:BE123)),  2)</f>
        <v>0</v>
      </c>
      <c r="G35" s="35"/>
      <c r="H35" s="35"/>
      <c r="I35" s="132">
        <v>0.21</v>
      </c>
      <c r="J35" s="131">
        <f>ROUND(((SUM(BE89:BE123))*I35),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40</v>
      </c>
      <c r="F36" s="131">
        <f>ROUND((SUM(BF89:BF123)),  2)</f>
        <v>0</v>
      </c>
      <c r="G36" s="35"/>
      <c r="H36" s="35"/>
      <c r="I36" s="132">
        <v>0.15</v>
      </c>
      <c r="J36" s="131">
        <f>ROUND(((SUM(BF89:BF123))*I36),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41</v>
      </c>
      <c r="F37" s="131">
        <f>ROUND((SUM(BG89:BG123)),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42</v>
      </c>
      <c r="F38" s="131">
        <f>ROUND((SUM(BH89:BH123)),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43</v>
      </c>
      <c r="F39" s="131">
        <f>ROUND((SUM(BI89:BI123)),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44</v>
      </c>
      <c r="E41" s="135"/>
      <c r="F41" s="135"/>
      <c r="G41" s="136" t="s">
        <v>45</v>
      </c>
      <c r="H41" s="137" t="s">
        <v>46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110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90" t="str">
        <f>E7</f>
        <v>Šumperk ON - oprava VB</v>
      </c>
      <c r="F50" s="391"/>
      <c r="G50" s="391"/>
      <c r="H50" s="39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108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90" t="s">
        <v>986</v>
      </c>
      <c r="F52" s="392"/>
      <c r="G52" s="392"/>
      <c r="H52" s="392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987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44" t="str">
        <f>E11</f>
        <v>05 - MaR</v>
      </c>
      <c r="F54" s="392"/>
      <c r="G54" s="392"/>
      <c r="H54" s="392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118" t="s">
        <v>23</v>
      </c>
      <c r="J56" s="60">
        <f>IF(J14="","",J14)</f>
        <v>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5.2" customHeight="1">
      <c r="A58" s="35"/>
      <c r="B58" s="36"/>
      <c r="C58" s="30" t="s">
        <v>24</v>
      </c>
      <c r="D58" s="37"/>
      <c r="E58" s="37"/>
      <c r="F58" s="28" t="str">
        <f>E17</f>
        <v xml:space="preserve"> </v>
      </c>
      <c r="G58" s="37"/>
      <c r="H58" s="37"/>
      <c r="I58" s="118" t="s">
        <v>29</v>
      </c>
      <c r="J58" s="33" t="str">
        <f>E23</f>
        <v xml:space="preserve">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15.2" customHeight="1">
      <c r="A59" s="35"/>
      <c r="B59" s="36"/>
      <c r="C59" s="30" t="s">
        <v>27</v>
      </c>
      <c r="D59" s="37"/>
      <c r="E59" s="37"/>
      <c r="F59" s="28" t="str">
        <f>IF(E20="","",E20)</f>
        <v>Vyplň údaj</v>
      </c>
      <c r="G59" s="37"/>
      <c r="H59" s="37"/>
      <c r="I59" s="118" t="s">
        <v>31</v>
      </c>
      <c r="J59" s="33" t="str">
        <f>E26</f>
        <v xml:space="preserve">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111</v>
      </c>
      <c r="D61" s="148"/>
      <c r="E61" s="148"/>
      <c r="F61" s="148"/>
      <c r="G61" s="148"/>
      <c r="H61" s="148"/>
      <c r="I61" s="149"/>
      <c r="J61" s="150" t="s">
        <v>112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66</v>
      </c>
      <c r="D63" s="37"/>
      <c r="E63" s="37"/>
      <c r="F63" s="37"/>
      <c r="G63" s="37"/>
      <c r="H63" s="37"/>
      <c r="I63" s="116"/>
      <c r="J63" s="78">
        <f>J89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113</v>
      </c>
    </row>
    <row r="64" spans="1:47" s="9" customFormat="1" ht="24.95" customHeight="1">
      <c r="B64" s="152"/>
      <c r="C64" s="153"/>
      <c r="D64" s="154" t="s">
        <v>989</v>
      </c>
      <c r="E64" s="155"/>
      <c r="F64" s="155"/>
      <c r="G64" s="155"/>
      <c r="H64" s="155"/>
      <c r="I64" s="156"/>
      <c r="J64" s="157">
        <f>J90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2145</v>
      </c>
      <c r="E65" s="161"/>
      <c r="F65" s="161"/>
      <c r="G65" s="161"/>
      <c r="H65" s="161"/>
      <c r="I65" s="162"/>
      <c r="J65" s="163">
        <f>J91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2146</v>
      </c>
      <c r="E66" s="161"/>
      <c r="F66" s="161"/>
      <c r="G66" s="161"/>
      <c r="H66" s="161"/>
      <c r="I66" s="162"/>
      <c r="J66" s="163">
        <f>J112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2147</v>
      </c>
      <c r="E67" s="161"/>
      <c r="F67" s="161"/>
      <c r="G67" s="161"/>
      <c r="H67" s="161"/>
      <c r="I67" s="162"/>
      <c r="J67" s="163">
        <f>J122</f>
        <v>0</v>
      </c>
      <c r="K67" s="98"/>
      <c r="L67" s="164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16"/>
      <c r="J68" s="37"/>
      <c r="K68" s="37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138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90" t="str">
        <f>E7</f>
        <v>Šumperk ON - oprava VB</v>
      </c>
      <c r="F77" s="391"/>
      <c r="G77" s="391"/>
      <c r="H77" s="391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1" customFormat="1" ht="12" customHeight="1">
      <c r="B78" s="22"/>
      <c r="C78" s="30" t="s">
        <v>108</v>
      </c>
      <c r="D78" s="23"/>
      <c r="E78" s="23"/>
      <c r="F78" s="23"/>
      <c r="G78" s="23"/>
      <c r="H78" s="23"/>
      <c r="I78" s="109"/>
      <c r="J78" s="23"/>
      <c r="K78" s="23"/>
      <c r="L78" s="21"/>
    </row>
    <row r="79" spans="1:31" s="2" customFormat="1" ht="16.5" customHeight="1">
      <c r="A79" s="35"/>
      <c r="B79" s="36"/>
      <c r="C79" s="37"/>
      <c r="D79" s="37"/>
      <c r="E79" s="390" t="s">
        <v>986</v>
      </c>
      <c r="F79" s="392"/>
      <c r="G79" s="392"/>
      <c r="H79" s="392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987</v>
      </c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44" t="str">
        <f>E11</f>
        <v>05 - MaR</v>
      </c>
      <c r="F81" s="392"/>
      <c r="G81" s="392"/>
      <c r="H81" s="392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F14</f>
        <v xml:space="preserve"> </v>
      </c>
      <c r="G83" s="37"/>
      <c r="H83" s="37"/>
      <c r="I83" s="118" t="s">
        <v>23</v>
      </c>
      <c r="J83" s="60">
        <f>IF(J14="","",J14)</f>
        <v>0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24</v>
      </c>
      <c r="D85" s="37"/>
      <c r="E85" s="37"/>
      <c r="F85" s="28" t="str">
        <f>E17</f>
        <v xml:space="preserve"> </v>
      </c>
      <c r="G85" s="37"/>
      <c r="H85" s="37"/>
      <c r="I85" s="118" t="s">
        <v>29</v>
      </c>
      <c r="J85" s="33" t="str">
        <f>E23</f>
        <v xml:space="preserve"> </v>
      </c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27</v>
      </c>
      <c r="D86" s="37"/>
      <c r="E86" s="37"/>
      <c r="F86" s="28" t="str">
        <f>IF(E20="","",E20)</f>
        <v>Vyplň údaj</v>
      </c>
      <c r="G86" s="37"/>
      <c r="H86" s="37"/>
      <c r="I86" s="118" t="s">
        <v>31</v>
      </c>
      <c r="J86" s="33" t="str">
        <f>E26</f>
        <v xml:space="preserve"> </v>
      </c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65"/>
      <c r="B88" s="166"/>
      <c r="C88" s="167" t="s">
        <v>139</v>
      </c>
      <c r="D88" s="168" t="s">
        <v>53</v>
      </c>
      <c r="E88" s="168" t="s">
        <v>49</v>
      </c>
      <c r="F88" s="168" t="s">
        <v>50</v>
      </c>
      <c r="G88" s="168" t="s">
        <v>140</v>
      </c>
      <c r="H88" s="168" t="s">
        <v>141</v>
      </c>
      <c r="I88" s="169" t="s">
        <v>142</v>
      </c>
      <c r="J88" s="168" t="s">
        <v>112</v>
      </c>
      <c r="K88" s="170" t="s">
        <v>143</v>
      </c>
      <c r="L88" s="171"/>
      <c r="M88" s="69" t="s">
        <v>19</v>
      </c>
      <c r="N88" s="70" t="s">
        <v>38</v>
      </c>
      <c r="O88" s="70" t="s">
        <v>144</v>
      </c>
      <c r="P88" s="70" t="s">
        <v>145</v>
      </c>
      <c r="Q88" s="70" t="s">
        <v>146</v>
      </c>
      <c r="R88" s="70" t="s">
        <v>147</v>
      </c>
      <c r="S88" s="70" t="s">
        <v>148</v>
      </c>
      <c r="T88" s="71" t="s">
        <v>149</v>
      </c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65" s="2" customFormat="1" ht="22.9" customHeight="1">
      <c r="A89" s="35"/>
      <c r="B89" s="36"/>
      <c r="C89" s="76" t="s">
        <v>150</v>
      </c>
      <c r="D89" s="37"/>
      <c r="E89" s="37"/>
      <c r="F89" s="37"/>
      <c r="G89" s="37"/>
      <c r="H89" s="37"/>
      <c r="I89" s="116"/>
      <c r="J89" s="172">
        <f>BK89</f>
        <v>0</v>
      </c>
      <c r="K89" s="37"/>
      <c r="L89" s="40"/>
      <c r="M89" s="72"/>
      <c r="N89" s="173"/>
      <c r="O89" s="73"/>
      <c r="P89" s="174">
        <f>P90</f>
        <v>0</v>
      </c>
      <c r="Q89" s="73"/>
      <c r="R89" s="174">
        <f>R90</f>
        <v>0</v>
      </c>
      <c r="S89" s="73"/>
      <c r="T89" s="175">
        <f>T90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67</v>
      </c>
      <c r="AU89" s="18" t="s">
        <v>113</v>
      </c>
      <c r="BK89" s="176">
        <f>BK90</f>
        <v>0</v>
      </c>
    </row>
    <row r="90" spans="1:65" s="12" customFormat="1" ht="25.9" customHeight="1">
      <c r="B90" s="177"/>
      <c r="C90" s="178"/>
      <c r="D90" s="179" t="s">
        <v>67</v>
      </c>
      <c r="E90" s="180" t="s">
        <v>151</v>
      </c>
      <c r="F90" s="180" t="s">
        <v>151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P91+P112+P122</f>
        <v>0</v>
      </c>
      <c r="Q90" s="185"/>
      <c r="R90" s="186">
        <f>R91+R112+R122</f>
        <v>0</v>
      </c>
      <c r="S90" s="185"/>
      <c r="T90" s="187">
        <f>T91+T112+T122</f>
        <v>0</v>
      </c>
      <c r="AR90" s="188" t="s">
        <v>76</v>
      </c>
      <c r="AT90" s="189" t="s">
        <v>67</v>
      </c>
      <c r="AU90" s="189" t="s">
        <v>68</v>
      </c>
      <c r="AY90" s="188" t="s">
        <v>153</v>
      </c>
      <c r="BK90" s="190">
        <f>BK91+BK112+BK122</f>
        <v>0</v>
      </c>
    </row>
    <row r="91" spans="1:65" s="12" customFormat="1" ht="22.9" customHeight="1">
      <c r="B91" s="177"/>
      <c r="C91" s="178"/>
      <c r="D91" s="179" t="s">
        <v>67</v>
      </c>
      <c r="E91" s="191" t="s">
        <v>2148</v>
      </c>
      <c r="F91" s="191" t="s">
        <v>2149</v>
      </c>
      <c r="G91" s="178"/>
      <c r="H91" s="178"/>
      <c r="I91" s="181"/>
      <c r="J91" s="192">
        <f>BK91</f>
        <v>0</v>
      </c>
      <c r="K91" s="178"/>
      <c r="L91" s="183"/>
      <c r="M91" s="184"/>
      <c r="N91" s="185"/>
      <c r="O91" s="185"/>
      <c r="P91" s="186">
        <f>SUM(P92:P111)</f>
        <v>0</v>
      </c>
      <c r="Q91" s="185"/>
      <c r="R91" s="186">
        <f>SUM(R92:R111)</f>
        <v>0</v>
      </c>
      <c r="S91" s="185"/>
      <c r="T91" s="187">
        <f>SUM(T92:T111)</f>
        <v>0</v>
      </c>
      <c r="AR91" s="188" t="s">
        <v>76</v>
      </c>
      <c r="AT91" s="189" t="s">
        <v>67</v>
      </c>
      <c r="AU91" s="189" t="s">
        <v>76</v>
      </c>
      <c r="AY91" s="188" t="s">
        <v>153</v>
      </c>
      <c r="BK91" s="190">
        <f>SUM(BK92:BK111)</f>
        <v>0</v>
      </c>
    </row>
    <row r="92" spans="1:65" s="2" customFormat="1" ht="16.5" customHeight="1">
      <c r="A92" s="35"/>
      <c r="B92" s="36"/>
      <c r="C92" s="193" t="s">
        <v>76</v>
      </c>
      <c r="D92" s="193" t="s">
        <v>155</v>
      </c>
      <c r="E92" s="194" t="s">
        <v>2150</v>
      </c>
      <c r="F92" s="195" t="s">
        <v>2151</v>
      </c>
      <c r="G92" s="196" t="s">
        <v>620</v>
      </c>
      <c r="H92" s="197">
        <v>1</v>
      </c>
      <c r="I92" s="198"/>
      <c r="J92" s="199">
        <f t="shared" ref="J92:J111" si="0">ROUND(I92*H92,2)</f>
        <v>0</v>
      </c>
      <c r="K92" s="195" t="s">
        <v>19</v>
      </c>
      <c r="L92" s="40"/>
      <c r="M92" s="200" t="s">
        <v>19</v>
      </c>
      <c r="N92" s="201" t="s">
        <v>39</v>
      </c>
      <c r="O92" s="65"/>
      <c r="P92" s="202">
        <f t="shared" ref="P92:P111" si="1">O92*H92</f>
        <v>0</v>
      </c>
      <c r="Q92" s="202">
        <v>0</v>
      </c>
      <c r="R92" s="202">
        <f t="shared" ref="R92:R111" si="2">Q92*H92</f>
        <v>0</v>
      </c>
      <c r="S92" s="202">
        <v>0</v>
      </c>
      <c r="T92" s="203">
        <f t="shared" ref="T92:T111" si="3"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160</v>
      </c>
      <c r="AT92" s="204" t="s">
        <v>155</v>
      </c>
      <c r="AU92" s="204" t="s">
        <v>78</v>
      </c>
      <c r="AY92" s="18" t="s">
        <v>153</v>
      </c>
      <c r="BE92" s="205">
        <f t="shared" ref="BE92:BE111" si="4">IF(N92="základní",J92,0)</f>
        <v>0</v>
      </c>
      <c r="BF92" s="205">
        <f t="shared" ref="BF92:BF111" si="5">IF(N92="snížená",J92,0)</f>
        <v>0</v>
      </c>
      <c r="BG92" s="205">
        <f t="shared" ref="BG92:BG111" si="6">IF(N92="zákl. přenesená",J92,0)</f>
        <v>0</v>
      </c>
      <c r="BH92" s="205">
        <f t="shared" ref="BH92:BH111" si="7">IF(N92="sníž. přenesená",J92,0)</f>
        <v>0</v>
      </c>
      <c r="BI92" s="205">
        <f t="shared" ref="BI92:BI111" si="8">IF(N92="nulová",J92,0)</f>
        <v>0</v>
      </c>
      <c r="BJ92" s="18" t="s">
        <v>76</v>
      </c>
      <c r="BK92" s="205">
        <f t="shared" ref="BK92:BK111" si="9">ROUND(I92*H92,2)</f>
        <v>0</v>
      </c>
      <c r="BL92" s="18" t="s">
        <v>160</v>
      </c>
      <c r="BM92" s="204" t="s">
        <v>2152</v>
      </c>
    </row>
    <row r="93" spans="1:65" s="2" customFormat="1" ht="16.5" customHeight="1">
      <c r="A93" s="35"/>
      <c r="B93" s="36"/>
      <c r="C93" s="193" t="s">
        <v>78</v>
      </c>
      <c r="D93" s="193" t="s">
        <v>155</v>
      </c>
      <c r="E93" s="194" t="s">
        <v>2153</v>
      </c>
      <c r="F93" s="195" t="s">
        <v>2154</v>
      </c>
      <c r="G93" s="196" t="s">
        <v>620</v>
      </c>
      <c r="H93" s="197">
        <v>1</v>
      </c>
      <c r="I93" s="198"/>
      <c r="J93" s="199">
        <f t="shared" si="0"/>
        <v>0</v>
      </c>
      <c r="K93" s="195" t="s">
        <v>19</v>
      </c>
      <c r="L93" s="40"/>
      <c r="M93" s="200" t="s">
        <v>19</v>
      </c>
      <c r="N93" s="201" t="s">
        <v>39</v>
      </c>
      <c r="O93" s="65"/>
      <c r="P93" s="202">
        <f t="shared" si="1"/>
        <v>0</v>
      </c>
      <c r="Q93" s="202">
        <v>0</v>
      </c>
      <c r="R93" s="202">
        <f t="shared" si="2"/>
        <v>0</v>
      </c>
      <c r="S93" s="202">
        <v>0</v>
      </c>
      <c r="T93" s="203">
        <f t="shared" si="3"/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160</v>
      </c>
      <c r="AT93" s="204" t="s">
        <v>155</v>
      </c>
      <c r="AU93" s="204" t="s">
        <v>78</v>
      </c>
      <c r="AY93" s="18" t="s">
        <v>153</v>
      </c>
      <c r="BE93" s="205">
        <f t="shared" si="4"/>
        <v>0</v>
      </c>
      <c r="BF93" s="205">
        <f t="shared" si="5"/>
        <v>0</v>
      </c>
      <c r="BG93" s="205">
        <f t="shared" si="6"/>
        <v>0</v>
      </c>
      <c r="BH93" s="205">
        <f t="shared" si="7"/>
        <v>0</v>
      </c>
      <c r="BI93" s="205">
        <f t="shared" si="8"/>
        <v>0</v>
      </c>
      <c r="BJ93" s="18" t="s">
        <v>76</v>
      </c>
      <c r="BK93" s="205">
        <f t="shared" si="9"/>
        <v>0</v>
      </c>
      <c r="BL93" s="18" t="s">
        <v>160</v>
      </c>
      <c r="BM93" s="204" t="s">
        <v>2155</v>
      </c>
    </row>
    <row r="94" spans="1:65" s="2" customFormat="1" ht="16.5" customHeight="1">
      <c r="A94" s="35"/>
      <c r="B94" s="36"/>
      <c r="C94" s="193" t="s">
        <v>175</v>
      </c>
      <c r="D94" s="193" t="s">
        <v>155</v>
      </c>
      <c r="E94" s="194" t="s">
        <v>2156</v>
      </c>
      <c r="F94" s="195" t="s">
        <v>2157</v>
      </c>
      <c r="G94" s="196" t="s">
        <v>620</v>
      </c>
      <c r="H94" s="197">
        <v>9</v>
      </c>
      <c r="I94" s="198"/>
      <c r="J94" s="199">
        <f t="shared" si="0"/>
        <v>0</v>
      </c>
      <c r="K94" s="195" t="s">
        <v>19</v>
      </c>
      <c r="L94" s="40"/>
      <c r="M94" s="200" t="s">
        <v>19</v>
      </c>
      <c r="N94" s="201" t="s">
        <v>39</v>
      </c>
      <c r="O94" s="65"/>
      <c r="P94" s="202">
        <f t="shared" si="1"/>
        <v>0</v>
      </c>
      <c r="Q94" s="202">
        <v>0</v>
      </c>
      <c r="R94" s="202">
        <f t="shared" si="2"/>
        <v>0</v>
      </c>
      <c r="S94" s="202">
        <v>0</v>
      </c>
      <c r="T94" s="203">
        <f t="shared" si="3"/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160</v>
      </c>
      <c r="AT94" s="204" t="s">
        <v>155</v>
      </c>
      <c r="AU94" s="204" t="s">
        <v>78</v>
      </c>
      <c r="AY94" s="18" t="s">
        <v>153</v>
      </c>
      <c r="BE94" s="205">
        <f t="shared" si="4"/>
        <v>0</v>
      </c>
      <c r="BF94" s="205">
        <f t="shared" si="5"/>
        <v>0</v>
      </c>
      <c r="BG94" s="205">
        <f t="shared" si="6"/>
        <v>0</v>
      </c>
      <c r="BH94" s="205">
        <f t="shared" si="7"/>
        <v>0</v>
      </c>
      <c r="BI94" s="205">
        <f t="shared" si="8"/>
        <v>0</v>
      </c>
      <c r="BJ94" s="18" t="s">
        <v>76</v>
      </c>
      <c r="BK94" s="205">
        <f t="shared" si="9"/>
        <v>0</v>
      </c>
      <c r="BL94" s="18" t="s">
        <v>160</v>
      </c>
      <c r="BM94" s="204" t="s">
        <v>2158</v>
      </c>
    </row>
    <row r="95" spans="1:65" s="2" customFormat="1" ht="16.5" customHeight="1">
      <c r="A95" s="35"/>
      <c r="B95" s="36"/>
      <c r="C95" s="193" t="s">
        <v>160</v>
      </c>
      <c r="D95" s="193" t="s">
        <v>155</v>
      </c>
      <c r="E95" s="194" t="s">
        <v>2159</v>
      </c>
      <c r="F95" s="195" t="s">
        <v>2160</v>
      </c>
      <c r="G95" s="196" t="s">
        <v>620</v>
      </c>
      <c r="H95" s="197">
        <v>1</v>
      </c>
      <c r="I95" s="198"/>
      <c r="J95" s="199">
        <f t="shared" si="0"/>
        <v>0</v>
      </c>
      <c r="K95" s="195" t="s">
        <v>19</v>
      </c>
      <c r="L95" s="40"/>
      <c r="M95" s="200" t="s">
        <v>19</v>
      </c>
      <c r="N95" s="201" t="s">
        <v>39</v>
      </c>
      <c r="O95" s="65"/>
      <c r="P95" s="202">
        <f t="shared" si="1"/>
        <v>0</v>
      </c>
      <c r="Q95" s="202">
        <v>0</v>
      </c>
      <c r="R95" s="202">
        <f t="shared" si="2"/>
        <v>0</v>
      </c>
      <c r="S95" s="202">
        <v>0</v>
      </c>
      <c r="T95" s="203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160</v>
      </c>
      <c r="AT95" s="204" t="s">
        <v>155</v>
      </c>
      <c r="AU95" s="204" t="s">
        <v>78</v>
      </c>
      <c r="AY95" s="18" t="s">
        <v>153</v>
      </c>
      <c r="BE95" s="205">
        <f t="shared" si="4"/>
        <v>0</v>
      </c>
      <c r="BF95" s="205">
        <f t="shared" si="5"/>
        <v>0</v>
      </c>
      <c r="BG95" s="205">
        <f t="shared" si="6"/>
        <v>0</v>
      </c>
      <c r="BH95" s="205">
        <f t="shared" si="7"/>
        <v>0</v>
      </c>
      <c r="BI95" s="205">
        <f t="shared" si="8"/>
        <v>0</v>
      </c>
      <c r="BJ95" s="18" t="s">
        <v>76</v>
      </c>
      <c r="BK95" s="205">
        <f t="shared" si="9"/>
        <v>0</v>
      </c>
      <c r="BL95" s="18" t="s">
        <v>160</v>
      </c>
      <c r="BM95" s="204" t="s">
        <v>2161</v>
      </c>
    </row>
    <row r="96" spans="1:65" s="2" customFormat="1" ht="16.5" customHeight="1">
      <c r="A96" s="35"/>
      <c r="B96" s="36"/>
      <c r="C96" s="193" t="s">
        <v>186</v>
      </c>
      <c r="D96" s="193" t="s">
        <v>155</v>
      </c>
      <c r="E96" s="194" t="s">
        <v>2162</v>
      </c>
      <c r="F96" s="195" t="s">
        <v>2163</v>
      </c>
      <c r="G96" s="196" t="s">
        <v>620</v>
      </c>
      <c r="H96" s="197">
        <v>1</v>
      </c>
      <c r="I96" s="198"/>
      <c r="J96" s="199">
        <f t="shared" si="0"/>
        <v>0</v>
      </c>
      <c r="K96" s="195" t="s">
        <v>19</v>
      </c>
      <c r="L96" s="40"/>
      <c r="M96" s="200" t="s">
        <v>19</v>
      </c>
      <c r="N96" s="201" t="s">
        <v>39</v>
      </c>
      <c r="O96" s="65"/>
      <c r="P96" s="202">
        <f t="shared" si="1"/>
        <v>0</v>
      </c>
      <c r="Q96" s="202">
        <v>0</v>
      </c>
      <c r="R96" s="202">
        <f t="shared" si="2"/>
        <v>0</v>
      </c>
      <c r="S96" s="202">
        <v>0</v>
      </c>
      <c r="T96" s="203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160</v>
      </c>
      <c r="AT96" s="204" t="s">
        <v>155</v>
      </c>
      <c r="AU96" s="204" t="s">
        <v>78</v>
      </c>
      <c r="AY96" s="18" t="s">
        <v>153</v>
      </c>
      <c r="BE96" s="205">
        <f t="shared" si="4"/>
        <v>0</v>
      </c>
      <c r="BF96" s="205">
        <f t="shared" si="5"/>
        <v>0</v>
      </c>
      <c r="BG96" s="205">
        <f t="shared" si="6"/>
        <v>0</v>
      </c>
      <c r="BH96" s="205">
        <f t="shared" si="7"/>
        <v>0</v>
      </c>
      <c r="BI96" s="205">
        <f t="shared" si="8"/>
        <v>0</v>
      </c>
      <c r="BJ96" s="18" t="s">
        <v>76</v>
      </c>
      <c r="BK96" s="205">
        <f t="shared" si="9"/>
        <v>0</v>
      </c>
      <c r="BL96" s="18" t="s">
        <v>160</v>
      </c>
      <c r="BM96" s="204" t="s">
        <v>2164</v>
      </c>
    </row>
    <row r="97" spans="1:65" s="2" customFormat="1" ht="16.5" customHeight="1">
      <c r="A97" s="35"/>
      <c r="B97" s="36"/>
      <c r="C97" s="193" t="s">
        <v>193</v>
      </c>
      <c r="D97" s="193" t="s">
        <v>155</v>
      </c>
      <c r="E97" s="194" t="s">
        <v>2165</v>
      </c>
      <c r="F97" s="195" t="s">
        <v>2166</v>
      </c>
      <c r="G97" s="196" t="s">
        <v>620</v>
      </c>
      <c r="H97" s="197">
        <v>1</v>
      </c>
      <c r="I97" s="198"/>
      <c r="J97" s="199">
        <f t="shared" si="0"/>
        <v>0</v>
      </c>
      <c r="K97" s="195" t="s">
        <v>19</v>
      </c>
      <c r="L97" s="40"/>
      <c r="M97" s="200" t="s">
        <v>19</v>
      </c>
      <c r="N97" s="201" t="s">
        <v>39</v>
      </c>
      <c r="O97" s="65"/>
      <c r="P97" s="202">
        <f t="shared" si="1"/>
        <v>0</v>
      </c>
      <c r="Q97" s="202">
        <v>0</v>
      </c>
      <c r="R97" s="202">
        <f t="shared" si="2"/>
        <v>0</v>
      </c>
      <c r="S97" s="202">
        <v>0</v>
      </c>
      <c r="T97" s="203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160</v>
      </c>
      <c r="AT97" s="204" t="s">
        <v>155</v>
      </c>
      <c r="AU97" s="204" t="s">
        <v>78</v>
      </c>
      <c r="AY97" s="18" t="s">
        <v>153</v>
      </c>
      <c r="BE97" s="205">
        <f t="shared" si="4"/>
        <v>0</v>
      </c>
      <c r="BF97" s="205">
        <f t="shared" si="5"/>
        <v>0</v>
      </c>
      <c r="BG97" s="205">
        <f t="shared" si="6"/>
        <v>0</v>
      </c>
      <c r="BH97" s="205">
        <f t="shared" si="7"/>
        <v>0</v>
      </c>
      <c r="BI97" s="205">
        <f t="shared" si="8"/>
        <v>0</v>
      </c>
      <c r="BJ97" s="18" t="s">
        <v>76</v>
      </c>
      <c r="BK97" s="205">
        <f t="shared" si="9"/>
        <v>0</v>
      </c>
      <c r="BL97" s="18" t="s">
        <v>160</v>
      </c>
      <c r="BM97" s="204" t="s">
        <v>2167</v>
      </c>
    </row>
    <row r="98" spans="1:65" s="2" customFormat="1" ht="16.5" customHeight="1">
      <c r="A98" s="35"/>
      <c r="B98" s="36"/>
      <c r="C98" s="193" t="s">
        <v>201</v>
      </c>
      <c r="D98" s="193" t="s">
        <v>155</v>
      </c>
      <c r="E98" s="194" t="s">
        <v>2168</v>
      </c>
      <c r="F98" s="195" t="s">
        <v>2169</v>
      </c>
      <c r="G98" s="196" t="s">
        <v>2170</v>
      </c>
      <c r="H98" s="197">
        <v>1</v>
      </c>
      <c r="I98" s="198"/>
      <c r="J98" s="199">
        <f t="shared" si="0"/>
        <v>0</v>
      </c>
      <c r="K98" s="195" t="s">
        <v>19</v>
      </c>
      <c r="L98" s="40"/>
      <c r="M98" s="200" t="s">
        <v>19</v>
      </c>
      <c r="N98" s="201" t="s">
        <v>39</v>
      </c>
      <c r="O98" s="65"/>
      <c r="P98" s="202">
        <f t="shared" si="1"/>
        <v>0</v>
      </c>
      <c r="Q98" s="202">
        <v>0</v>
      </c>
      <c r="R98" s="202">
        <f t="shared" si="2"/>
        <v>0</v>
      </c>
      <c r="S98" s="202">
        <v>0</v>
      </c>
      <c r="T98" s="203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160</v>
      </c>
      <c r="AT98" s="204" t="s">
        <v>155</v>
      </c>
      <c r="AU98" s="204" t="s">
        <v>78</v>
      </c>
      <c r="AY98" s="18" t="s">
        <v>153</v>
      </c>
      <c r="BE98" s="205">
        <f t="shared" si="4"/>
        <v>0</v>
      </c>
      <c r="BF98" s="205">
        <f t="shared" si="5"/>
        <v>0</v>
      </c>
      <c r="BG98" s="205">
        <f t="shared" si="6"/>
        <v>0</v>
      </c>
      <c r="BH98" s="205">
        <f t="shared" si="7"/>
        <v>0</v>
      </c>
      <c r="BI98" s="205">
        <f t="shared" si="8"/>
        <v>0</v>
      </c>
      <c r="BJ98" s="18" t="s">
        <v>76</v>
      </c>
      <c r="BK98" s="205">
        <f t="shared" si="9"/>
        <v>0</v>
      </c>
      <c r="BL98" s="18" t="s">
        <v>160</v>
      </c>
      <c r="BM98" s="204" t="s">
        <v>2171</v>
      </c>
    </row>
    <row r="99" spans="1:65" s="2" customFormat="1" ht="16.5" customHeight="1">
      <c r="A99" s="35"/>
      <c r="B99" s="36"/>
      <c r="C99" s="193" t="s">
        <v>207</v>
      </c>
      <c r="D99" s="193" t="s">
        <v>155</v>
      </c>
      <c r="E99" s="194" t="s">
        <v>2172</v>
      </c>
      <c r="F99" s="195" t="s">
        <v>2173</v>
      </c>
      <c r="G99" s="196" t="s">
        <v>620</v>
      </c>
      <c r="H99" s="197">
        <v>2</v>
      </c>
      <c r="I99" s="198"/>
      <c r="J99" s="199">
        <f t="shared" si="0"/>
        <v>0</v>
      </c>
      <c r="K99" s="195" t="s">
        <v>19</v>
      </c>
      <c r="L99" s="40"/>
      <c r="M99" s="200" t="s">
        <v>19</v>
      </c>
      <c r="N99" s="201" t="s">
        <v>39</v>
      </c>
      <c r="O99" s="65"/>
      <c r="P99" s="202">
        <f t="shared" si="1"/>
        <v>0</v>
      </c>
      <c r="Q99" s="202">
        <v>0</v>
      </c>
      <c r="R99" s="202">
        <f t="shared" si="2"/>
        <v>0</v>
      </c>
      <c r="S99" s="202">
        <v>0</v>
      </c>
      <c r="T99" s="203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160</v>
      </c>
      <c r="AT99" s="204" t="s">
        <v>155</v>
      </c>
      <c r="AU99" s="204" t="s">
        <v>78</v>
      </c>
      <c r="AY99" s="18" t="s">
        <v>153</v>
      </c>
      <c r="BE99" s="205">
        <f t="shared" si="4"/>
        <v>0</v>
      </c>
      <c r="BF99" s="205">
        <f t="shared" si="5"/>
        <v>0</v>
      </c>
      <c r="BG99" s="205">
        <f t="shared" si="6"/>
        <v>0</v>
      </c>
      <c r="BH99" s="205">
        <f t="shared" si="7"/>
        <v>0</v>
      </c>
      <c r="BI99" s="205">
        <f t="shared" si="8"/>
        <v>0</v>
      </c>
      <c r="BJ99" s="18" t="s">
        <v>76</v>
      </c>
      <c r="BK99" s="205">
        <f t="shared" si="9"/>
        <v>0</v>
      </c>
      <c r="BL99" s="18" t="s">
        <v>160</v>
      </c>
      <c r="BM99" s="204" t="s">
        <v>2174</v>
      </c>
    </row>
    <row r="100" spans="1:65" s="2" customFormat="1" ht="21.75" customHeight="1">
      <c r="A100" s="35"/>
      <c r="B100" s="36"/>
      <c r="C100" s="193" t="s">
        <v>213</v>
      </c>
      <c r="D100" s="193" t="s">
        <v>155</v>
      </c>
      <c r="E100" s="194" t="s">
        <v>2175</v>
      </c>
      <c r="F100" s="195" t="s">
        <v>2176</v>
      </c>
      <c r="G100" s="196" t="s">
        <v>620</v>
      </c>
      <c r="H100" s="197">
        <v>1</v>
      </c>
      <c r="I100" s="198"/>
      <c r="J100" s="199">
        <f t="shared" si="0"/>
        <v>0</v>
      </c>
      <c r="K100" s="195" t="s">
        <v>19</v>
      </c>
      <c r="L100" s="40"/>
      <c r="M100" s="200" t="s">
        <v>19</v>
      </c>
      <c r="N100" s="201" t="s">
        <v>39</v>
      </c>
      <c r="O100" s="65"/>
      <c r="P100" s="202">
        <f t="shared" si="1"/>
        <v>0</v>
      </c>
      <c r="Q100" s="202">
        <v>0</v>
      </c>
      <c r="R100" s="202">
        <f t="shared" si="2"/>
        <v>0</v>
      </c>
      <c r="S100" s="202">
        <v>0</v>
      </c>
      <c r="T100" s="203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160</v>
      </c>
      <c r="AT100" s="204" t="s">
        <v>155</v>
      </c>
      <c r="AU100" s="204" t="s">
        <v>78</v>
      </c>
      <c r="AY100" s="18" t="s">
        <v>153</v>
      </c>
      <c r="BE100" s="205">
        <f t="shared" si="4"/>
        <v>0</v>
      </c>
      <c r="BF100" s="205">
        <f t="shared" si="5"/>
        <v>0</v>
      </c>
      <c r="BG100" s="205">
        <f t="shared" si="6"/>
        <v>0</v>
      </c>
      <c r="BH100" s="205">
        <f t="shared" si="7"/>
        <v>0</v>
      </c>
      <c r="BI100" s="205">
        <f t="shared" si="8"/>
        <v>0</v>
      </c>
      <c r="BJ100" s="18" t="s">
        <v>76</v>
      </c>
      <c r="BK100" s="205">
        <f t="shared" si="9"/>
        <v>0</v>
      </c>
      <c r="BL100" s="18" t="s">
        <v>160</v>
      </c>
      <c r="BM100" s="204" t="s">
        <v>2177</v>
      </c>
    </row>
    <row r="101" spans="1:65" s="2" customFormat="1" ht="16.5" customHeight="1">
      <c r="A101" s="35"/>
      <c r="B101" s="36"/>
      <c r="C101" s="193" t="s">
        <v>211</v>
      </c>
      <c r="D101" s="193" t="s">
        <v>155</v>
      </c>
      <c r="E101" s="194" t="s">
        <v>2178</v>
      </c>
      <c r="F101" s="195" t="s">
        <v>2179</v>
      </c>
      <c r="G101" s="196" t="s">
        <v>620</v>
      </c>
      <c r="H101" s="197">
        <v>1</v>
      </c>
      <c r="I101" s="198"/>
      <c r="J101" s="199">
        <f t="shared" si="0"/>
        <v>0</v>
      </c>
      <c r="K101" s="195" t="s">
        <v>19</v>
      </c>
      <c r="L101" s="40"/>
      <c r="M101" s="200" t="s">
        <v>19</v>
      </c>
      <c r="N101" s="201" t="s">
        <v>39</v>
      </c>
      <c r="O101" s="65"/>
      <c r="P101" s="202">
        <f t="shared" si="1"/>
        <v>0</v>
      </c>
      <c r="Q101" s="202">
        <v>0</v>
      </c>
      <c r="R101" s="202">
        <f t="shared" si="2"/>
        <v>0</v>
      </c>
      <c r="S101" s="202">
        <v>0</v>
      </c>
      <c r="T101" s="203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160</v>
      </c>
      <c r="AT101" s="204" t="s">
        <v>155</v>
      </c>
      <c r="AU101" s="204" t="s">
        <v>78</v>
      </c>
      <c r="AY101" s="18" t="s">
        <v>153</v>
      </c>
      <c r="BE101" s="205">
        <f t="shared" si="4"/>
        <v>0</v>
      </c>
      <c r="BF101" s="205">
        <f t="shared" si="5"/>
        <v>0</v>
      </c>
      <c r="BG101" s="205">
        <f t="shared" si="6"/>
        <v>0</v>
      </c>
      <c r="BH101" s="205">
        <f t="shared" si="7"/>
        <v>0</v>
      </c>
      <c r="BI101" s="205">
        <f t="shared" si="8"/>
        <v>0</v>
      </c>
      <c r="BJ101" s="18" t="s">
        <v>76</v>
      </c>
      <c r="BK101" s="205">
        <f t="shared" si="9"/>
        <v>0</v>
      </c>
      <c r="BL101" s="18" t="s">
        <v>160</v>
      </c>
      <c r="BM101" s="204" t="s">
        <v>2180</v>
      </c>
    </row>
    <row r="102" spans="1:65" s="2" customFormat="1" ht="16.5" customHeight="1">
      <c r="A102" s="35"/>
      <c r="B102" s="36"/>
      <c r="C102" s="193" t="s">
        <v>223</v>
      </c>
      <c r="D102" s="193" t="s">
        <v>155</v>
      </c>
      <c r="E102" s="194" t="s">
        <v>2181</v>
      </c>
      <c r="F102" s="195" t="s">
        <v>2182</v>
      </c>
      <c r="G102" s="196" t="s">
        <v>620</v>
      </c>
      <c r="H102" s="197">
        <v>3</v>
      </c>
      <c r="I102" s="198"/>
      <c r="J102" s="199">
        <f t="shared" si="0"/>
        <v>0</v>
      </c>
      <c r="K102" s="195" t="s">
        <v>19</v>
      </c>
      <c r="L102" s="40"/>
      <c r="M102" s="200" t="s">
        <v>19</v>
      </c>
      <c r="N102" s="201" t="s">
        <v>39</v>
      </c>
      <c r="O102" s="65"/>
      <c r="P102" s="202">
        <f t="shared" si="1"/>
        <v>0</v>
      </c>
      <c r="Q102" s="202">
        <v>0</v>
      </c>
      <c r="R102" s="202">
        <f t="shared" si="2"/>
        <v>0</v>
      </c>
      <c r="S102" s="202">
        <v>0</v>
      </c>
      <c r="T102" s="203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160</v>
      </c>
      <c r="AT102" s="204" t="s">
        <v>155</v>
      </c>
      <c r="AU102" s="204" t="s">
        <v>78</v>
      </c>
      <c r="AY102" s="18" t="s">
        <v>153</v>
      </c>
      <c r="BE102" s="205">
        <f t="shared" si="4"/>
        <v>0</v>
      </c>
      <c r="BF102" s="205">
        <f t="shared" si="5"/>
        <v>0</v>
      </c>
      <c r="BG102" s="205">
        <f t="shared" si="6"/>
        <v>0</v>
      </c>
      <c r="BH102" s="205">
        <f t="shared" si="7"/>
        <v>0</v>
      </c>
      <c r="BI102" s="205">
        <f t="shared" si="8"/>
        <v>0</v>
      </c>
      <c r="BJ102" s="18" t="s">
        <v>76</v>
      </c>
      <c r="BK102" s="205">
        <f t="shared" si="9"/>
        <v>0</v>
      </c>
      <c r="BL102" s="18" t="s">
        <v>160</v>
      </c>
      <c r="BM102" s="204" t="s">
        <v>2183</v>
      </c>
    </row>
    <row r="103" spans="1:65" s="2" customFormat="1" ht="16.5" customHeight="1">
      <c r="A103" s="35"/>
      <c r="B103" s="36"/>
      <c r="C103" s="193" t="s">
        <v>229</v>
      </c>
      <c r="D103" s="193" t="s">
        <v>155</v>
      </c>
      <c r="E103" s="194" t="s">
        <v>2184</v>
      </c>
      <c r="F103" s="195" t="s">
        <v>2185</v>
      </c>
      <c r="G103" s="196" t="s">
        <v>308</v>
      </c>
      <c r="H103" s="197">
        <v>20</v>
      </c>
      <c r="I103" s="198"/>
      <c r="J103" s="199">
        <f t="shared" si="0"/>
        <v>0</v>
      </c>
      <c r="K103" s="195" t="s">
        <v>19</v>
      </c>
      <c r="L103" s="40"/>
      <c r="M103" s="200" t="s">
        <v>19</v>
      </c>
      <c r="N103" s="201" t="s">
        <v>39</v>
      </c>
      <c r="O103" s="65"/>
      <c r="P103" s="202">
        <f t="shared" si="1"/>
        <v>0</v>
      </c>
      <c r="Q103" s="202">
        <v>0</v>
      </c>
      <c r="R103" s="202">
        <f t="shared" si="2"/>
        <v>0</v>
      </c>
      <c r="S103" s="202">
        <v>0</v>
      </c>
      <c r="T103" s="203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160</v>
      </c>
      <c r="AT103" s="204" t="s">
        <v>155</v>
      </c>
      <c r="AU103" s="204" t="s">
        <v>78</v>
      </c>
      <c r="AY103" s="18" t="s">
        <v>153</v>
      </c>
      <c r="BE103" s="205">
        <f t="shared" si="4"/>
        <v>0</v>
      </c>
      <c r="BF103" s="205">
        <f t="shared" si="5"/>
        <v>0</v>
      </c>
      <c r="BG103" s="205">
        <f t="shared" si="6"/>
        <v>0</v>
      </c>
      <c r="BH103" s="205">
        <f t="shared" si="7"/>
        <v>0</v>
      </c>
      <c r="BI103" s="205">
        <f t="shared" si="8"/>
        <v>0</v>
      </c>
      <c r="BJ103" s="18" t="s">
        <v>76</v>
      </c>
      <c r="BK103" s="205">
        <f t="shared" si="9"/>
        <v>0</v>
      </c>
      <c r="BL103" s="18" t="s">
        <v>160</v>
      </c>
      <c r="BM103" s="204" t="s">
        <v>2186</v>
      </c>
    </row>
    <row r="104" spans="1:65" s="2" customFormat="1" ht="16.5" customHeight="1">
      <c r="A104" s="35"/>
      <c r="B104" s="36"/>
      <c r="C104" s="193" t="s">
        <v>235</v>
      </c>
      <c r="D104" s="193" t="s">
        <v>155</v>
      </c>
      <c r="E104" s="194" t="s">
        <v>2187</v>
      </c>
      <c r="F104" s="195" t="s">
        <v>2188</v>
      </c>
      <c r="G104" s="196" t="s">
        <v>2189</v>
      </c>
      <c r="H104" s="197">
        <v>250</v>
      </c>
      <c r="I104" s="198"/>
      <c r="J104" s="199">
        <f t="shared" si="0"/>
        <v>0</v>
      </c>
      <c r="K104" s="195" t="s">
        <v>19</v>
      </c>
      <c r="L104" s="40"/>
      <c r="M104" s="200" t="s">
        <v>19</v>
      </c>
      <c r="N104" s="201" t="s">
        <v>39</v>
      </c>
      <c r="O104" s="65"/>
      <c r="P104" s="202">
        <f t="shared" si="1"/>
        <v>0</v>
      </c>
      <c r="Q104" s="202">
        <v>0</v>
      </c>
      <c r="R104" s="202">
        <f t="shared" si="2"/>
        <v>0</v>
      </c>
      <c r="S104" s="202">
        <v>0</v>
      </c>
      <c r="T104" s="203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160</v>
      </c>
      <c r="AT104" s="204" t="s">
        <v>155</v>
      </c>
      <c r="AU104" s="204" t="s">
        <v>78</v>
      </c>
      <c r="AY104" s="18" t="s">
        <v>153</v>
      </c>
      <c r="BE104" s="205">
        <f t="shared" si="4"/>
        <v>0</v>
      </c>
      <c r="BF104" s="205">
        <f t="shared" si="5"/>
        <v>0</v>
      </c>
      <c r="BG104" s="205">
        <f t="shared" si="6"/>
        <v>0</v>
      </c>
      <c r="BH104" s="205">
        <f t="shared" si="7"/>
        <v>0</v>
      </c>
      <c r="BI104" s="205">
        <f t="shared" si="8"/>
        <v>0</v>
      </c>
      <c r="BJ104" s="18" t="s">
        <v>76</v>
      </c>
      <c r="BK104" s="205">
        <f t="shared" si="9"/>
        <v>0</v>
      </c>
      <c r="BL104" s="18" t="s">
        <v>160</v>
      </c>
      <c r="BM104" s="204" t="s">
        <v>2190</v>
      </c>
    </row>
    <row r="105" spans="1:65" s="2" customFormat="1" ht="16.5" customHeight="1">
      <c r="A105" s="35"/>
      <c r="B105" s="36"/>
      <c r="C105" s="193" t="s">
        <v>241</v>
      </c>
      <c r="D105" s="193" t="s">
        <v>155</v>
      </c>
      <c r="E105" s="194" t="s">
        <v>2191</v>
      </c>
      <c r="F105" s="195" t="s">
        <v>2192</v>
      </c>
      <c r="G105" s="196" t="s">
        <v>2193</v>
      </c>
      <c r="H105" s="197">
        <v>1</v>
      </c>
      <c r="I105" s="198"/>
      <c r="J105" s="199">
        <f t="shared" si="0"/>
        <v>0</v>
      </c>
      <c r="K105" s="195" t="s">
        <v>19</v>
      </c>
      <c r="L105" s="40"/>
      <c r="M105" s="200" t="s">
        <v>19</v>
      </c>
      <c r="N105" s="201" t="s">
        <v>39</v>
      </c>
      <c r="O105" s="65"/>
      <c r="P105" s="202">
        <f t="shared" si="1"/>
        <v>0</v>
      </c>
      <c r="Q105" s="202">
        <v>0</v>
      </c>
      <c r="R105" s="202">
        <f t="shared" si="2"/>
        <v>0</v>
      </c>
      <c r="S105" s="202">
        <v>0</v>
      </c>
      <c r="T105" s="203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160</v>
      </c>
      <c r="AT105" s="204" t="s">
        <v>155</v>
      </c>
      <c r="AU105" s="204" t="s">
        <v>78</v>
      </c>
      <c r="AY105" s="18" t="s">
        <v>153</v>
      </c>
      <c r="BE105" s="205">
        <f t="shared" si="4"/>
        <v>0</v>
      </c>
      <c r="BF105" s="205">
        <f t="shared" si="5"/>
        <v>0</v>
      </c>
      <c r="BG105" s="205">
        <f t="shared" si="6"/>
        <v>0</v>
      </c>
      <c r="BH105" s="205">
        <f t="shared" si="7"/>
        <v>0</v>
      </c>
      <c r="BI105" s="205">
        <f t="shared" si="8"/>
        <v>0</v>
      </c>
      <c r="BJ105" s="18" t="s">
        <v>76</v>
      </c>
      <c r="BK105" s="205">
        <f t="shared" si="9"/>
        <v>0</v>
      </c>
      <c r="BL105" s="18" t="s">
        <v>160</v>
      </c>
      <c r="BM105" s="204" t="s">
        <v>2194</v>
      </c>
    </row>
    <row r="106" spans="1:65" s="2" customFormat="1" ht="16.5" customHeight="1">
      <c r="A106" s="35"/>
      <c r="B106" s="36"/>
      <c r="C106" s="193" t="s">
        <v>8</v>
      </c>
      <c r="D106" s="193" t="s">
        <v>155</v>
      </c>
      <c r="E106" s="194" t="s">
        <v>2195</v>
      </c>
      <c r="F106" s="195" t="s">
        <v>2196</v>
      </c>
      <c r="G106" s="196" t="s">
        <v>2197</v>
      </c>
      <c r="H106" s="197">
        <v>32</v>
      </c>
      <c r="I106" s="198"/>
      <c r="J106" s="199">
        <f t="shared" si="0"/>
        <v>0</v>
      </c>
      <c r="K106" s="195" t="s">
        <v>19</v>
      </c>
      <c r="L106" s="40"/>
      <c r="M106" s="200" t="s">
        <v>19</v>
      </c>
      <c r="N106" s="201" t="s">
        <v>39</v>
      </c>
      <c r="O106" s="65"/>
      <c r="P106" s="202">
        <f t="shared" si="1"/>
        <v>0</v>
      </c>
      <c r="Q106" s="202">
        <v>0</v>
      </c>
      <c r="R106" s="202">
        <f t="shared" si="2"/>
        <v>0</v>
      </c>
      <c r="S106" s="202">
        <v>0</v>
      </c>
      <c r="T106" s="203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160</v>
      </c>
      <c r="AT106" s="204" t="s">
        <v>155</v>
      </c>
      <c r="AU106" s="204" t="s">
        <v>78</v>
      </c>
      <c r="AY106" s="18" t="s">
        <v>153</v>
      </c>
      <c r="BE106" s="205">
        <f t="shared" si="4"/>
        <v>0</v>
      </c>
      <c r="BF106" s="205">
        <f t="shared" si="5"/>
        <v>0</v>
      </c>
      <c r="BG106" s="205">
        <f t="shared" si="6"/>
        <v>0</v>
      </c>
      <c r="BH106" s="205">
        <f t="shared" si="7"/>
        <v>0</v>
      </c>
      <c r="BI106" s="205">
        <f t="shared" si="8"/>
        <v>0</v>
      </c>
      <c r="BJ106" s="18" t="s">
        <v>76</v>
      </c>
      <c r="BK106" s="205">
        <f t="shared" si="9"/>
        <v>0</v>
      </c>
      <c r="BL106" s="18" t="s">
        <v>160</v>
      </c>
      <c r="BM106" s="204" t="s">
        <v>2198</v>
      </c>
    </row>
    <row r="107" spans="1:65" s="2" customFormat="1" ht="16.5" customHeight="1">
      <c r="A107" s="35"/>
      <c r="B107" s="36"/>
      <c r="C107" s="193" t="s">
        <v>256</v>
      </c>
      <c r="D107" s="193" t="s">
        <v>155</v>
      </c>
      <c r="E107" s="194" t="s">
        <v>2199</v>
      </c>
      <c r="F107" s="195" t="s">
        <v>2200</v>
      </c>
      <c r="G107" s="196" t="s">
        <v>2193</v>
      </c>
      <c r="H107" s="197">
        <v>1</v>
      </c>
      <c r="I107" s="198"/>
      <c r="J107" s="199">
        <f t="shared" si="0"/>
        <v>0</v>
      </c>
      <c r="K107" s="195" t="s">
        <v>19</v>
      </c>
      <c r="L107" s="40"/>
      <c r="M107" s="200" t="s">
        <v>19</v>
      </c>
      <c r="N107" s="201" t="s">
        <v>39</v>
      </c>
      <c r="O107" s="65"/>
      <c r="P107" s="202">
        <f t="shared" si="1"/>
        <v>0</v>
      </c>
      <c r="Q107" s="202">
        <v>0</v>
      </c>
      <c r="R107" s="202">
        <f t="shared" si="2"/>
        <v>0</v>
      </c>
      <c r="S107" s="202">
        <v>0</v>
      </c>
      <c r="T107" s="203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160</v>
      </c>
      <c r="AT107" s="204" t="s">
        <v>155</v>
      </c>
      <c r="AU107" s="204" t="s">
        <v>78</v>
      </c>
      <c r="AY107" s="18" t="s">
        <v>153</v>
      </c>
      <c r="BE107" s="205">
        <f t="shared" si="4"/>
        <v>0</v>
      </c>
      <c r="BF107" s="205">
        <f t="shared" si="5"/>
        <v>0</v>
      </c>
      <c r="BG107" s="205">
        <f t="shared" si="6"/>
        <v>0</v>
      </c>
      <c r="BH107" s="205">
        <f t="shared" si="7"/>
        <v>0</v>
      </c>
      <c r="BI107" s="205">
        <f t="shared" si="8"/>
        <v>0</v>
      </c>
      <c r="BJ107" s="18" t="s">
        <v>76</v>
      </c>
      <c r="BK107" s="205">
        <f t="shared" si="9"/>
        <v>0</v>
      </c>
      <c r="BL107" s="18" t="s">
        <v>160</v>
      </c>
      <c r="BM107" s="204" t="s">
        <v>2201</v>
      </c>
    </row>
    <row r="108" spans="1:65" s="2" customFormat="1" ht="16.5" customHeight="1">
      <c r="A108" s="35"/>
      <c r="B108" s="36"/>
      <c r="C108" s="193" t="s">
        <v>265</v>
      </c>
      <c r="D108" s="193" t="s">
        <v>155</v>
      </c>
      <c r="E108" s="194" t="s">
        <v>2202</v>
      </c>
      <c r="F108" s="195" t="s">
        <v>2203</v>
      </c>
      <c r="G108" s="196" t="s">
        <v>2193</v>
      </c>
      <c r="H108" s="197">
        <v>1</v>
      </c>
      <c r="I108" s="198"/>
      <c r="J108" s="199">
        <f t="shared" si="0"/>
        <v>0</v>
      </c>
      <c r="K108" s="195" t="s">
        <v>19</v>
      </c>
      <c r="L108" s="40"/>
      <c r="M108" s="200" t="s">
        <v>19</v>
      </c>
      <c r="N108" s="201" t="s">
        <v>39</v>
      </c>
      <c r="O108" s="65"/>
      <c r="P108" s="202">
        <f t="shared" si="1"/>
        <v>0</v>
      </c>
      <c r="Q108" s="202">
        <v>0</v>
      </c>
      <c r="R108" s="202">
        <f t="shared" si="2"/>
        <v>0</v>
      </c>
      <c r="S108" s="202">
        <v>0</v>
      </c>
      <c r="T108" s="203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160</v>
      </c>
      <c r="AT108" s="204" t="s">
        <v>155</v>
      </c>
      <c r="AU108" s="204" t="s">
        <v>78</v>
      </c>
      <c r="AY108" s="18" t="s">
        <v>153</v>
      </c>
      <c r="BE108" s="205">
        <f t="shared" si="4"/>
        <v>0</v>
      </c>
      <c r="BF108" s="205">
        <f t="shared" si="5"/>
        <v>0</v>
      </c>
      <c r="BG108" s="205">
        <f t="shared" si="6"/>
        <v>0</v>
      </c>
      <c r="BH108" s="205">
        <f t="shared" si="7"/>
        <v>0</v>
      </c>
      <c r="BI108" s="205">
        <f t="shared" si="8"/>
        <v>0</v>
      </c>
      <c r="BJ108" s="18" t="s">
        <v>76</v>
      </c>
      <c r="BK108" s="205">
        <f t="shared" si="9"/>
        <v>0</v>
      </c>
      <c r="BL108" s="18" t="s">
        <v>160</v>
      </c>
      <c r="BM108" s="204" t="s">
        <v>2204</v>
      </c>
    </row>
    <row r="109" spans="1:65" s="2" customFormat="1" ht="16.5" customHeight="1">
      <c r="A109" s="35"/>
      <c r="B109" s="36"/>
      <c r="C109" s="193" t="s">
        <v>271</v>
      </c>
      <c r="D109" s="193" t="s">
        <v>155</v>
      </c>
      <c r="E109" s="194" t="s">
        <v>2205</v>
      </c>
      <c r="F109" s="195" t="s">
        <v>2206</v>
      </c>
      <c r="G109" s="196" t="s">
        <v>620</v>
      </c>
      <c r="H109" s="197">
        <v>1</v>
      </c>
      <c r="I109" s="198"/>
      <c r="J109" s="199">
        <f t="shared" si="0"/>
        <v>0</v>
      </c>
      <c r="K109" s="195" t="s">
        <v>19</v>
      </c>
      <c r="L109" s="40"/>
      <c r="M109" s="200" t="s">
        <v>19</v>
      </c>
      <c r="N109" s="201" t="s">
        <v>39</v>
      </c>
      <c r="O109" s="65"/>
      <c r="P109" s="202">
        <f t="shared" si="1"/>
        <v>0</v>
      </c>
      <c r="Q109" s="202">
        <v>0</v>
      </c>
      <c r="R109" s="202">
        <f t="shared" si="2"/>
        <v>0</v>
      </c>
      <c r="S109" s="202">
        <v>0</v>
      </c>
      <c r="T109" s="203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160</v>
      </c>
      <c r="AT109" s="204" t="s">
        <v>155</v>
      </c>
      <c r="AU109" s="204" t="s">
        <v>78</v>
      </c>
      <c r="AY109" s="18" t="s">
        <v>153</v>
      </c>
      <c r="BE109" s="205">
        <f t="shared" si="4"/>
        <v>0</v>
      </c>
      <c r="BF109" s="205">
        <f t="shared" si="5"/>
        <v>0</v>
      </c>
      <c r="BG109" s="205">
        <f t="shared" si="6"/>
        <v>0</v>
      </c>
      <c r="BH109" s="205">
        <f t="shared" si="7"/>
        <v>0</v>
      </c>
      <c r="BI109" s="205">
        <f t="shared" si="8"/>
        <v>0</v>
      </c>
      <c r="BJ109" s="18" t="s">
        <v>76</v>
      </c>
      <c r="BK109" s="205">
        <f t="shared" si="9"/>
        <v>0</v>
      </c>
      <c r="BL109" s="18" t="s">
        <v>160</v>
      </c>
      <c r="BM109" s="204" t="s">
        <v>2207</v>
      </c>
    </row>
    <row r="110" spans="1:65" s="2" customFormat="1" ht="16.5" customHeight="1">
      <c r="A110" s="35"/>
      <c r="B110" s="36"/>
      <c r="C110" s="193" t="s">
        <v>276</v>
      </c>
      <c r="D110" s="193" t="s">
        <v>155</v>
      </c>
      <c r="E110" s="194" t="s">
        <v>2208</v>
      </c>
      <c r="F110" s="195" t="s">
        <v>2209</v>
      </c>
      <c r="G110" s="196" t="s">
        <v>620</v>
      </c>
      <c r="H110" s="197">
        <v>2</v>
      </c>
      <c r="I110" s="198"/>
      <c r="J110" s="199">
        <f t="shared" si="0"/>
        <v>0</v>
      </c>
      <c r="K110" s="195" t="s">
        <v>19</v>
      </c>
      <c r="L110" s="40"/>
      <c r="M110" s="200" t="s">
        <v>19</v>
      </c>
      <c r="N110" s="201" t="s">
        <v>39</v>
      </c>
      <c r="O110" s="65"/>
      <c r="P110" s="202">
        <f t="shared" si="1"/>
        <v>0</v>
      </c>
      <c r="Q110" s="202">
        <v>0</v>
      </c>
      <c r="R110" s="202">
        <f t="shared" si="2"/>
        <v>0</v>
      </c>
      <c r="S110" s="202">
        <v>0</v>
      </c>
      <c r="T110" s="203">
        <f t="shared" si="3"/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160</v>
      </c>
      <c r="AT110" s="204" t="s">
        <v>155</v>
      </c>
      <c r="AU110" s="204" t="s">
        <v>78</v>
      </c>
      <c r="AY110" s="18" t="s">
        <v>153</v>
      </c>
      <c r="BE110" s="205">
        <f t="shared" si="4"/>
        <v>0</v>
      </c>
      <c r="BF110" s="205">
        <f t="shared" si="5"/>
        <v>0</v>
      </c>
      <c r="BG110" s="205">
        <f t="shared" si="6"/>
        <v>0</v>
      </c>
      <c r="BH110" s="205">
        <f t="shared" si="7"/>
        <v>0</v>
      </c>
      <c r="BI110" s="205">
        <f t="shared" si="8"/>
        <v>0</v>
      </c>
      <c r="BJ110" s="18" t="s">
        <v>76</v>
      </c>
      <c r="BK110" s="205">
        <f t="shared" si="9"/>
        <v>0</v>
      </c>
      <c r="BL110" s="18" t="s">
        <v>160</v>
      </c>
      <c r="BM110" s="204" t="s">
        <v>2210</v>
      </c>
    </row>
    <row r="111" spans="1:65" s="2" customFormat="1" ht="16.5" customHeight="1">
      <c r="A111" s="35"/>
      <c r="B111" s="36"/>
      <c r="C111" s="193" t="s">
        <v>281</v>
      </c>
      <c r="D111" s="193" t="s">
        <v>155</v>
      </c>
      <c r="E111" s="194" t="s">
        <v>2211</v>
      </c>
      <c r="F111" s="195" t="s">
        <v>2212</v>
      </c>
      <c r="G111" s="196" t="s">
        <v>2213</v>
      </c>
      <c r="H111" s="197">
        <v>1</v>
      </c>
      <c r="I111" s="198"/>
      <c r="J111" s="199">
        <f t="shared" si="0"/>
        <v>0</v>
      </c>
      <c r="K111" s="195" t="s">
        <v>19</v>
      </c>
      <c r="L111" s="40"/>
      <c r="M111" s="200" t="s">
        <v>19</v>
      </c>
      <c r="N111" s="201" t="s">
        <v>39</v>
      </c>
      <c r="O111" s="65"/>
      <c r="P111" s="202">
        <f t="shared" si="1"/>
        <v>0</v>
      </c>
      <c r="Q111" s="202">
        <v>0</v>
      </c>
      <c r="R111" s="202">
        <f t="shared" si="2"/>
        <v>0</v>
      </c>
      <c r="S111" s="202">
        <v>0</v>
      </c>
      <c r="T111" s="203">
        <f t="shared" si="3"/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160</v>
      </c>
      <c r="AT111" s="204" t="s">
        <v>155</v>
      </c>
      <c r="AU111" s="204" t="s">
        <v>78</v>
      </c>
      <c r="AY111" s="18" t="s">
        <v>153</v>
      </c>
      <c r="BE111" s="205">
        <f t="shared" si="4"/>
        <v>0</v>
      </c>
      <c r="BF111" s="205">
        <f t="shared" si="5"/>
        <v>0</v>
      </c>
      <c r="BG111" s="205">
        <f t="shared" si="6"/>
        <v>0</v>
      </c>
      <c r="BH111" s="205">
        <f t="shared" si="7"/>
        <v>0</v>
      </c>
      <c r="BI111" s="205">
        <f t="shared" si="8"/>
        <v>0</v>
      </c>
      <c r="BJ111" s="18" t="s">
        <v>76</v>
      </c>
      <c r="BK111" s="205">
        <f t="shared" si="9"/>
        <v>0</v>
      </c>
      <c r="BL111" s="18" t="s">
        <v>160</v>
      </c>
      <c r="BM111" s="204" t="s">
        <v>2214</v>
      </c>
    </row>
    <row r="112" spans="1:65" s="12" customFormat="1" ht="22.9" customHeight="1">
      <c r="B112" s="177"/>
      <c r="C112" s="178"/>
      <c r="D112" s="179" t="s">
        <v>67</v>
      </c>
      <c r="E112" s="191" t="s">
        <v>2215</v>
      </c>
      <c r="F112" s="191" t="s">
        <v>2216</v>
      </c>
      <c r="G112" s="178"/>
      <c r="H112" s="178"/>
      <c r="I112" s="181"/>
      <c r="J112" s="192">
        <f>BK112</f>
        <v>0</v>
      </c>
      <c r="K112" s="178"/>
      <c r="L112" s="183"/>
      <c r="M112" s="184"/>
      <c r="N112" s="185"/>
      <c r="O112" s="185"/>
      <c r="P112" s="186">
        <f>SUM(P113:P121)</f>
        <v>0</v>
      </c>
      <c r="Q112" s="185"/>
      <c r="R112" s="186">
        <f>SUM(R113:R121)</f>
        <v>0</v>
      </c>
      <c r="S112" s="185"/>
      <c r="T112" s="187">
        <f>SUM(T113:T121)</f>
        <v>0</v>
      </c>
      <c r="AR112" s="188" t="s">
        <v>76</v>
      </c>
      <c r="AT112" s="189" t="s">
        <v>67</v>
      </c>
      <c r="AU112" s="189" t="s">
        <v>76</v>
      </c>
      <c r="AY112" s="188" t="s">
        <v>153</v>
      </c>
      <c r="BK112" s="190">
        <f>SUM(BK113:BK121)</f>
        <v>0</v>
      </c>
    </row>
    <row r="113" spans="1:65" s="2" customFormat="1" ht="16.5" customHeight="1">
      <c r="A113" s="35"/>
      <c r="B113" s="36"/>
      <c r="C113" s="193" t="s">
        <v>7</v>
      </c>
      <c r="D113" s="193" t="s">
        <v>155</v>
      </c>
      <c r="E113" s="194" t="s">
        <v>2217</v>
      </c>
      <c r="F113" s="195" t="s">
        <v>2218</v>
      </c>
      <c r="G113" s="196" t="s">
        <v>620</v>
      </c>
      <c r="H113" s="197">
        <v>27</v>
      </c>
      <c r="I113" s="198"/>
      <c r="J113" s="199">
        <f t="shared" ref="J113:J121" si="10">ROUND(I113*H113,2)</f>
        <v>0</v>
      </c>
      <c r="K113" s="195" t="s">
        <v>19</v>
      </c>
      <c r="L113" s="40"/>
      <c r="M113" s="200" t="s">
        <v>19</v>
      </c>
      <c r="N113" s="201" t="s">
        <v>39</v>
      </c>
      <c r="O113" s="65"/>
      <c r="P113" s="202">
        <f t="shared" ref="P113:P121" si="11">O113*H113</f>
        <v>0</v>
      </c>
      <c r="Q113" s="202">
        <v>0</v>
      </c>
      <c r="R113" s="202">
        <f t="shared" ref="R113:R121" si="12">Q113*H113</f>
        <v>0</v>
      </c>
      <c r="S113" s="202">
        <v>0</v>
      </c>
      <c r="T113" s="203">
        <f t="shared" ref="T113:T121" si="13"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160</v>
      </c>
      <c r="AT113" s="204" t="s">
        <v>155</v>
      </c>
      <c r="AU113" s="204" t="s">
        <v>78</v>
      </c>
      <c r="AY113" s="18" t="s">
        <v>153</v>
      </c>
      <c r="BE113" s="205">
        <f t="shared" ref="BE113:BE121" si="14">IF(N113="základní",J113,0)</f>
        <v>0</v>
      </c>
      <c r="BF113" s="205">
        <f t="shared" ref="BF113:BF121" si="15">IF(N113="snížená",J113,0)</f>
        <v>0</v>
      </c>
      <c r="BG113" s="205">
        <f t="shared" ref="BG113:BG121" si="16">IF(N113="zákl. přenesená",J113,0)</f>
        <v>0</v>
      </c>
      <c r="BH113" s="205">
        <f t="shared" ref="BH113:BH121" si="17">IF(N113="sníž. přenesená",J113,0)</f>
        <v>0</v>
      </c>
      <c r="BI113" s="205">
        <f t="shared" ref="BI113:BI121" si="18">IF(N113="nulová",J113,0)</f>
        <v>0</v>
      </c>
      <c r="BJ113" s="18" t="s">
        <v>76</v>
      </c>
      <c r="BK113" s="205">
        <f t="shared" ref="BK113:BK121" si="19">ROUND(I113*H113,2)</f>
        <v>0</v>
      </c>
      <c r="BL113" s="18" t="s">
        <v>160</v>
      </c>
      <c r="BM113" s="204" t="s">
        <v>2219</v>
      </c>
    </row>
    <row r="114" spans="1:65" s="2" customFormat="1" ht="16.5" customHeight="1">
      <c r="A114" s="35"/>
      <c r="B114" s="36"/>
      <c r="C114" s="193" t="s">
        <v>290</v>
      </c>
      <c r="D114" s="193" t="s">
        <v>155</v>
      </c>
      <c r="E114" s="194" t="s">
        <v>2220</v>
      </c>
      <c r="F114" s="195" t="s">
        <v>2221</v>
      </c>
      <c r="G114" s="196" t="s">
        <v>308</v>
      </c>
      <c r="H114" s="197">
        <v>1350</v>
      </c>
      <c r="I114" s="198"/>
      <c r="J114" s="199">
        <f t="shared" si="10"/>
        <v>0</v>
      </c>
      <c r="K114" s="195" t="s">
        <v>19</v>
      </c>
      <c r="L114" s="40"/>
      <c r="M114" s="200" t="s">
        <v>19</v>
      </c>
      <c r="N114" s="201" t="s">
        <v>39</v>
      </c>
      <c r="O114" s="65"/>
      <c r="P114" s="202">
        <f t="shared" si="11"/>
        <v>0</v>
      </c>
      <c r="Q114" s="202">
        <v>0</v>
      </c>
      <c r="R114" s="202">
        <f t="shared" si="12"/>
        <v>0</v>
      </c>
      <c r="S114" s="202">
        <v>0</v>
      </c>
      <c r="T114" s="203">
        <f t="shared" si="1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160</v>
      </c>
      <c r="AT114" s="204" t="s">
        <v>155</v>
      </c>
      <c r="AU114" s="204" t="s">
        <v>78</v>
      </c>
      <c r="AY114" s="18" t="s">
        <v>153</v>
      </c>
      <c r="BE114" s="205">
        <f t="shared" si="14"/>
        <v>0</v>
      </c>
      <c r="BF114" s="205">
        <f t="shared" si="15"/>
        <v>0</v>
      </c>
      <c r="BG114" s="205">
        <f t="shared" si="16"/>
        <v>0</v>
      </c>
      <c r="BH114" s="205">
        <f t="shared" si="17"/>
        <v>0</v>
      </c>
      <c r="BI114" s="205">
        <f t="shared" si="18"/>
        <v>0</v>
      </c>
      <c r="BJ114" s="18" t="s">
        <v>76</v>
      </c>
      <c r="BK114" s="205">
        <f t="shared" si="19"/>
        <v>0</v>
      </c>
      <c r="BL114" s="18" t="s">
        <v>160</v>
      </c>
      <c r="BM114" s="204" t="s">
        <v>2222</v>
      </c>
    </row>
    <row r="115" spans="1:65" s="2" customFormat="1" ht="16.5" customHeight="1">
      <c r="A115" s="35"/>
      <c r="B115" s="36"/>
      <c r="C115" s="193" t="s">
        <v>295</v>
      </c>
      <c r="D115" s="193" t="s">
        <v>155</v>
      </c>
      <c r="E115" s="194" t="s">
        <v>2223</v>
      </c>
      <c r="F115" s="195" t="s">
        <v>2224</v>
      </c>
      <c r="G115" s="196" t="s">
        <v>2213</v>
      </c>
      <c r="H115" s="197">
        <v>1</v>
      </c>
      <c r="I115" s="198"/>
      <c r="J115" s="199">
        <f t="shared" si="10"/>
        <v>0</v>
      </c>
      <c r="K115" s="195" t="s">
        <v>19</v>
      </c>
      <c r="L115" s="40"/>
      <c r="M115" s="200" t="s">
        <v>19</v>
      </c>
      <c r="N115" s="201" t="s">
        <v>39</v>
      </c>
      <c r="O115" s="65"/>
      <c r="P115" s="202">
        <f t="shared" si="11"/>
        <v>0</v>
      </c>
      <c r="Q115" s="202">
        <v>0</v>
      </c>
      <c r="R115" s="202">
        <f t="shared" si="12"/>
        <v>0</v>
      </c>
      <c r="S115" s="202">
        <v>0</v>
      </c>
      <c r="T115" s="203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160</v>
      </c>
      <c r="AT115" s="204" t="s">
        <v>155</v>
      </c>
      <c r="AU115" s="204" t="s">
        <v>78</v>
      </c>
      <c r="AY115" s="18" t="s">
        <v>153</v>
      </c>
      <c r="BE115" s="205">
        <f t="shared" si="14"/>
        <v>0</v>
      </c>
      <c r="BF115" s="205">
        <f t="shared" si="15"/>
        <v>0</v>
      </c>
      <c r="BG115" s="205">
        <f t="shared" si="16"/>
        <v>0</v>
      </c>
      <c r="BH115" s="205">
        <f t="shared" si="17"/>
        <v>0</v>
      </c>
      <c r="BI115" s="205">
        <f t="shared" si="18"/>
        <v>0</v>
      </c>
      <c r="BJ115" s="18" t="s">
        <v>76</v>
      </c>
      <c r="BK115" s="205">
        <f t="shared" si="19"/>
        <v>0</v>
      </c>
      <c r="BL115" s="18" t="s">
        <v>160</v>
      </c>
      <c r="BM115" s="204" t="s">
        <v>2225</v>
      </c>
    </row>
    <row r="116" spans="1:65" s="2" customFormat="1" ht="16.5" customHeight="1">
      <c r="A116" s="35"/>
      <c r="B116" s="36"/>
      <c r="C116" s="193" t="s">
        <v>300</v>
      </c>
      <c r="D116" s="193" t="s">
        <v>155</v>
      </c>
      <c r="E116" s="194" t="s">
        <v>2226</v>
      </c>
      <c r="F116" s="195" t="s">
        <v>2227</v>
      </c>
      <c r="G116" s="196" t="s">
        <v>308</v>
      </c>
      <c r="H116" s="197">
        <v>450</v>
      </c>
      <c r="I116" s="198"/>
      <c r="J116" s="199">
        <f t="shared" si="10"/>
        <v>0</v>
      </c>
      <c r="K116" s="195" t="s">
        <v>19</v>
      </c>
      <c r="L116" s="40"/>
      <c r="M116" s="200" t="s">
        <v>19</v>
      </c>
      <c r="N116" s="201" t="s">
        <v>39</v>
      </c>
      <c r="O116" s="65"/>
      <c r="P116" s="202">
        <f t="shared" si="11"/>
        <v>0</v>
      </c>
      <c r="Q116" s="202">
        <v>0</v>
      </c>
      <c r="R116" s="202">
        <f t="shared" si="12"/>
        <v>0</v>
      </c>
      <c r="S116" s="202">
        <v>0</v>
      </c>
      <c r="T116" s="203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160</v>
      </c>
      <c r="AT116" s="204" t="s">
        <v>155</v>
      </c>
      <c r="AU116" s="204" t="s">
        <v>78</v>
      </c>
      <c r="AY116" s="18" t="s">
        <v>153</v>
      </c>
      <c r="BE116" s="205">
        <f t="shared" si="14"/>
        <v>0</v>
      </c>
      <c r="BF116" s="205">
        <f t="shared" si="15"/>
        <v>0</v>
      </c>
      <c r="BG116" s="205">
        <f t="shared" si="16"/>
        <v>0</v>
      </c>
      <c r="BH116" s="205">
        <f t="shared" si="17"/>
        <v>0</v>
      </c>
      <c r="BI116" s="205">
        <f t="shared" si="18"/>
        <v>0</v>
      </c>
      <c r="BJ116" s="18" t="s">
        <v>76</v>
      </c>
      <c r="BK116" s="205">
        <f t="shared" si="19"/>
        <v>0</v>
      </c>
      <c r="BL116" s="18" t="s">
        <v>160</v>
      </c>
      <c r="BM116" s="204" t="s">
        <v>2228</v>
      </c>
    </row>
    <row r="117" spans="1:65" s="2" customFormat="1" ht="16.5" customHeight="1">
      <c r="A117" s="35"/>
      <c r="B117" s="36"/>
      <c r="C117" s="193" t="s">
        <v>305</v>
      </c>
      <c r="D117" s="193" t="s">
        <v>155</v>
      </c>
      <c r="E117" s="194" t="s">
        <v>2229</v>
      </c>
      <c r="F117" s="195" t="s">
        <v>2230</v>
      </c>
      <c r="G117" s="196" t="s">
        <v>620</v>
      </c>
      <c r="H117" s="197">
        <v>27</v>
      </c>
      <c r="I117" s="198"/>
      <c r="J117" s="199">
        <f t="shared" si="10"/>
        <v>0</v>
      </c>
      <c r="K117" s="195" t="s">
        <v>19</v>
      </c>
      <c r="L117" s="40"/>
      <c r="M117" s="200" t="s">
        <v>19</v>
      </c>
      <c r="N117" s="201" t="s">
        <v>39</v>
      </c>
      <c r="O117" s="65"/>
      <c r="P117" s="202">
        <f t="shared" si="11"/>
        <v>0</v>
      </c>
      <c r="Q117" s="202">
        <v>0</v>
      </c>
      <c r="R117" s="202">
        <f t="shared" si="12"/>
        <v>0</v>
      </c>
      <c r="S117" s="202">
        <v>0</v>
      </c>
      <c r="T117" s="203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160</v>
      </c>
      <c r="AT117" s="204" t="s">
        <v>155</v>
      </c>
      <c r="AU117" s="204" t="s">
        <v>78</v>
      </c>
      <c r="AY117" s="18" t="s">
        <v>153</v>
      </c>
      <c r="BE117" s="205">
        <f t="shared" si="14"/>
        <v>0</v>
      </c>
      <c r="BF117" s="205">
        <f t="shared" si="15"/>
        <v>0</v>
      </c>
      <c r="BG117" s="205">
        <f t="shared" si="16"/>
        <v>0</v>
      </c>
      <c r="BH117" s="205">
        <f t="shared" si="17"/>
        <v>0</v>
      </c>
      <c r="BI117" s="205">
        <f t="shared" si="18"/>
        <v>0</v>
      </c>
      <c r="BJ117" s="18" t="s">
        <v>76</v>
      </c>
      <c r="BK117" s="205">
        <f t="shared" si="19"/>
        <v>0</v>
      </c>
      <c r="BL117" s="18" t="s">
        <v>160</v>
      </c>
      <c r="BM117" s="204" t="s">
        <v>2231</v>
      </c>
    </row>
    <row r="118" spans="1:65" s="2" customFormat="1" ht="21.75" customHeight="1">
      <c r="A118" s="35"/>
      <c r="B118" s="36"/>
      <c r="C118" s="193" t="s">
        <v>312</v>
      </c>
      <c r="D118" s="193" t="s">
        <v>155</v>
      </c>
      <c r="E118" s="194" t="s">
        <v>2232</v>
      </c>
      <c r="F118" s="195" t="s">
        <v>2233</v>
      </c>
      <c r="G118" s="196" t="s">
        <v>620</v>
      </c>
      <c r="H118" s="197">
        <v>27</v>
      </c>
      <c r="I118" s="198"/>
      <c r="J118" s="199">
        <f t="shared" si="10"/>
        <v>0</v>
      </c>
      <c r="K118" s="195" t="s">
        <v>19</v>
      </c>
      <c r="L118" s="40"/>
      <c r="M118" s="200" t="s">
        <v>19</v>
      </c>
      <c r="N118" s="201" t="s">
        <v>39</v>
      </c>
      <c r="O118" s="65"/>
      <c r="P118" s="202">
        <f t="shared" si="11"/>
        <v>0</v>
      </c>
      <c r="Q118" s="202">
        <v>0</v>
      </c>
      <c r="R118" s="202">
        <f t="shared" si="12"/>
        <v>0</v>
      </c>
      <c r="S118" s="202">
        <v>0</v>
      </c>
      <c r="T118" s="203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160</v>
      </c>
      <c r="AT118" s="204" t="s">
        <v>155</v>
      </c>
      <c r="AU118" s="204" t="s">
        <v>78</v>
      </c>
      <c r="AY118" s="18" t="s">
        <v>153</v>
      </c>
      <c r="BE118" s="205">
        <f t="shared" si="14"/>
        <v>0</v>
      </c>
      <c r="BF118" s="205">
        <f t="shared" si="15"/>
        <v>0</v>
      </c>
      <c r="BG118" s="205">
        <f t="shared" si="16"/>
        <v>0</v>
      </c>
      <c r="BH118" s="205">
        <f t="shared" si="17"/>
        <v>0</v>
      </c>
      <c r="BI118" s="205">
        <f t="shared" si="18"/>
        <v>0</v>
      </c>
      <c r="BJ118" s="18" t="s">
        <v>76</v>
      </c>
      <c r="BK118" s="205">
        <f t="shared" si="19"/>
        <v>0</v>
      </c>
      <c r="BL118" s="18" t="s">
        <v>160</v>
      </c>
      <c r="BM118" s="204" t="s">
        <v>2234</v>
      </c>
    </row>
    <row r="119" spans="1:65" s="2" customFormat="1" ht="16.5" customHeight="1">
      <c r="A119" s="35"/>
      <c r="B119" s="36"/>
      <c r="C119" s="193" t="s">
        <v>316</v>
      </c>
      <c r="D119" s="193" t="s">
        <v>155</v>
      </c>
      <c r="E119" s="194" t="s">
        <v>2235</v>
      </c>
      <c r="F119" s="195" t="s">
        <v>2236</v>
      </c>
      <c r="G119" s="196" t="s">
        <v>2213</v>
      </c>
      <c r="H119" s="197">
        <v>1</v>
      </c>
      <c r="I119" s="198"/>
      <c r="J119" s="199">
        <f t="shared" si="10"/>
        <v>0</v>
      </c>
      <c r="K119" s="195" t="s">
        <v>19</v>
      </c>
      <c r="L119" s="40"/>
      <c r="M119" s="200" t="s">
        <v>19</v>
      </c>
      <c r="N119" s="201" t="s">
        <v>39</v>
      </c>
      <c r="O119" s="65"/>
      <c r="P119" s="202">
        <f t="shared" si="11"/>
        <v>0</v>
      </c>
      <c r="Q119" s="202">
        <v>0</v>
      </c>
      <c r="R119" s="202">
        <f t="shared" si="12"/>
        <v>0</v>
      </c>
      <c r="S119" s="202">
        <v>0</v>
      </c>
      <c r="T119" s="203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160</v>
      </c>
      <c r="AT119" s="204" t="s">
        <v>155</v>
      </c>
      <c r="AU119" s="204" t="s">
        <v>78</v>
      </c>
      <c r="AY119" s="18" t="s">
        <v>153</v>
      </c>
      <c r="BE119" s="205">
        <f t="shared" si="14"/>
        <v>0</v>
      </c>
      <c r="BF119" s="205">
        <f t="shared" si="15"/>
        <v>0</v>
      </c>
      <c r="BG119" s="205">
        <f t="shared" si="16"/>
        <v>0</v>
      </c>
      <c r="BH119" s="205">
        <f t="shared" si="17"/>
        <v>0</v>
      </c>
      <c r="BI119" s="205">
        <f t="shared" si="18"/>
        <v>0</v>
      </c>
      <c r="BJ119" s="18" t="s">
        <v>76</v>
      </c>
      <c r="BK119" s="205">
        <f t="shared" si="19"/>
        <v>0</v>
      </c>
      <c r="BL119" s="18" t="s">
        <v>160</v>
      </c>
      <c r="BM119" s="204" t="s">
        <v>2237</v>
      </c>
    </row>
    <row r="120" spans="1:65" s="2" customFormat="1" ht="16.5" customHeight="1">
      <c r="A120" s="35"/>
      <c r="B120" s="36"/>
      <c r="C120" s="193" t="s">
        <v>321</v>
      </c>
      <c r="D120" s="193" t="s">
        <v>155</v>
      </c>
      <c r="E120" s="194" t="s">
        <v>2238</v>
      </c>
      <c r="F120" s="195" t="s">
        <v>2239</v>
      </c>
      <c r="G120" s="196" t="s">
        <v>2213</v>
      </c>
      <c r="H120" s="197">
        <v>1</v>
      </c>
      <c r="I120" s="198"/>
      <c r="J120" s="199">
        <f t="shared" si="10"/>
        <v>0</v>
      </c>
      <c r="K120" s="195" t="s">
        <v>19</v>
      </c>
      <c r="L120" s="40"/>
      <c r="M120" s="200" t="s">
        <v>19</v>
      </c>
      <c r="N120" s="201" t="s">
        <v>39</v>
      </c>
      <c r="O120" s="65"/>
      <c r="P120" s="202">
        <f t="shared" si="11"/>
        <v>0</v>
      </c>
      <c r="Q120" s="202">
        <v>0</v>
      </c>
      <c r="R120" s="202">
        <f t="shared" si="12"/>
        <v>0</v>
      </c>
      <c r="S120" s="202">
        <v>0</v>
      </c>
      <c r="T120" s="203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160</v>
      </c>
      <c r="AT120" s="204" t="s">
        <v>155</v>
      </c>
      <c r="AU120" s="204" t="s">
        <v>78</v>
      </c>
      <c r="AY120" s="18" t="s">
        <v>153</v>
      </c>
      <c r="BE120" s="205">
        <f t="shared" si="14"/>
        <v>0</v>
      </c>
      <c r="BF120" s="205">
        <f t="shared" si="15"/>
        <v>0</v>
      </c>
      <c r="BG120" s="205">
        <f t="shared" si="16"/>
        <v>0</v>
      </c>
      <c r="BH120" s="205">
        <f t="shared" si="17"/>
        <v>0</v>
      </c>
      <c r="BI120" s="205">
        <f t="shared" si="18"/>
        <v>0</v>
      </c>
      <c r="BJ120" s="18" t="s">
        <v>76</v>
      </c>
      <c r="BK120" s="205">
        <f t="shared" si="19"/>
        <v>0</v>
      </c>
      <c r="BL120" s="18" t="s">
        <v>160</v>
      </c>
      <c r="BM120" s="204" t="s">
        <v>2240</v>
      </c>
    </row>
    <row r="121" spans="1:65" s="2" customFormat="1" ht="16.5" customHeight="1">
      <c r="A121" s="35"/>
      <c r="B121" s="36"/>
      <c r="C121" s="193" t="s">
        <v>325</v>
      </c>
      <c r="D121" s="193" t="s">
        <v>155</v>
      </c>
      <c r="E121" s="194" t="s">
        <v>2241</v>
      </c>
      <c r="F121" s="195" t="s">
        <v>2242</v>
      </c>
      <c r="G121" s="196" t="s">
        <v>2213</v>
      </c>
      <c r="H121" s="197">
        <v>1</v>
      </c>
      <c r="I121" s="198"/>
      <c r="J121" s="199">
        <f t="shared" si="10"/>
        <v>0</v>
      </c>
      <c r="K121" s="195" t="s">
        <v>19</v>
      </c>
      <c r="L121" s="40"/>
      <c r="M121" s="200" t="s">
        <v>19</v>
      </c>
      <c r="N121" s="201" t="s">
        <v>39</v>
      </c>
      <c r="O121" s="65"/>
      <c r="P121" s="202">
        <f t="shared" si="11"/>
        <v>0</v>
      </c>
      <c r="Q121" s="202">
        <v>0</v>
      </c>
      <c r="R121" s="202">
        <f t="shared" si="12"/>
        <v>0</v>
      </c>
      <c r="S121" s="202">
        <v>0</v>
      </c>
      <c r="T121" s="203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160</v>
      </c>
      <c r="AT121" s="204" t="s">
        <v>155</v>
      </c>
      <c r="AU121" s="204" t="s">
        <v>78</v>
      </c>
      <c r="AY121" s="18" t="s">
        <v>153</v>
      </c>
      <c r="BE121" s="205">
        <f t="shared" si="14"/>
        <v>0</v>
      </c>
      <c r="BF121" s="205">
        <f t="shared" si="15"/>
        <v>0</v>
      </c>
      <c r="BG121" s="205">
        <f t="shared" si="16"/>
        <v>0</v>
      </c>
      <c r="BH121" s="205">
        <f t="shared" si="17"/>
        <v>0</v>
      </c>
      <c r="BI121" s="205">
        <f t="shared" si="18"/>
        <v>0</v>
      </c>
      <c r="BJ121" s="18" t="s">
        <v>76</v>
      </c>
      <c r="BK121" s="205">
        <f t="shared" si="19"/>
        <v>0</v>
      </c>
      <c r="BL121" s="18" t="s">
        <v>160</v>
      </c>
      <c r="BM121" s="204" t="s">
        <v>2243</v>
      </c>
    </row>
    <row r="122" spans="1:65" s="12" customFormat="1" ht="22.9" customHeight="1">
      <c r="B122" s="177"/>
      <c r="C122" s="178"/>
      <c r="D122" s="179" t="s">
        <v>67</v>
      </c>
      <c r="E122" s="191" t="s">
        <v>2244</v>
      </c>
      <c r="F122" s="191" t="s">
        <v>2245</v>
      </c>
      <c r="G122" s="178"/>
      <c r="H122" s="178"/>
      <c r="I122" s="181"/>
      <c r="J122" s="19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76</v>
      </c>
      <c r="AT122" s="189" t="s">
        <v>67</v>
      </c>
      <c r="AU122" s="189" t="s">
        <v>76</v>
      </c>
      <c r="AY122" s="188" t="s">
        <v>153</v>
      </c>
      <c r="BK122" s="190">
        <f>BK123</f>
        <v>0</v>
      </c>
    </row>
    <row r="123" spans="1:65" s="2" customFormat="1" ht="66.75" customHeight="1">
      <c r="A123" s="35"/>
      <c r="B123" s="36"/>
      <c r="C123" s="193" t="s">
        <v>330</v>
      </c>
      <c r="D123" s="193" t="s">
        <v>155</v>
      </c>
      <c r="E123" s="194" t="s">
        <v>96</v>
      </c>
      <c r="F123" s="195" t="s">
        <v>2246</v>
      </c>
      <c r="G123" s="196" t="s">
        <v>2213</v>
      </c>
      <c r="H123" s="197">
        <v>1</v>
      </c>
      <c r="I123" s="198"/>
      <c r="J123" s="199">
        <f>ROUND(I123*H123,2)</f>
        <v>0</v>
      </c>
      <c r="K123" s="195" t="s">
        <v>19</v>
      </c>
      <c r="L123" s="40"/>
      <c r="M123" s="255" t="s">
        <v>19</v>
      </c>
      <c r="N123" s="256" t="s">
        <v>39</v>
      </c>
      <c r="O123" s="257"/>
      <c r="P123" s="258">
        <f>O123*H123</f>
        <v>0</v>
      </c>
      <c r="Q123" s="258">
        <v>0</v>
      </c>
      <c r="R123" s="258">
        <f>Q123*H123</f>
        <v>0</v>
      </c>
      <c r="S123" s="258">
        <v>0</v>
      </c>
      <c r="T123" s="25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160</v>
      </c>
      <c r="AT123" s="204" t="s">
        <v>155</v>
      </c>
      <c r="AU123" s="204" t="s">
        <v>78</v>
      </c>
      <c r="AY123" s="18" t="s">
        <v>153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76</v>
      </c>
      <c r="BK123" s="205">
        <f>ROUND(I123*H123,2)</f>
        <v>0</v>
      </c>
      <c r="BL123" s="18" t="s">
        <v>160</v>
      </c>
      <c r="BM123" s="204" t="s">
        <v>2247</v>
      </c>
    </row>
    <row r="124" spans="1:65" s="2" customFormat="1" ht="6.95" customHeight="1">
      <c r="A124" s="35"/>
      <c r="B124" s="48"/>
      <c r="C124" s="49"/>
      <c r="D124" s="49"/>
      <c r="E124" s="49"/>
      <c r="F124" s="49"/>
      <c r="G124" s="49"/>
      <c r="H124" s="49"/>
      <c r="I124" s="143"/>
      <c r="J124" s="49"/>
      <c r="K124" s="49"/>
      <c r="L124" s="40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algorithmName="SHA-512" hashValue="FTxvzY8fQVBmsC7MtVoAsxgBBqq8yRmgMP8fnistf2CYltDHedYF4JkX7yuO4L/C7hmQH5dsvYX/rYrNNEbTKw==" saltValue="7rKz0BBYM5LDoLrljVYK4mHPVrrMeDUIFFpegur2ck5SP+RjwyGf3+W8OEP8VLC3BlVSoIUG/fNMkWKmh2KyTg==" spinCount="100000" sheet="1" objects="1" scenarios="1" formatColumns="0" formatRows="0" autoFilter="0"/>
  <autoFilter ref="C88:K123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100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2" customFormat="1" ht="12" customHeight="1">
      <c r="A8" s="35"/>
      <c r="B8" s="40"/>
      <c r="C8" s="35"/>
      <c r="D8" s="115" t="s">
        <v>108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5" t="s">
        <v>2248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7" t="str">
        <f>'Rekapitulace zakázky'!E14</f>
        <v>Vyplň údaj</v>
      </c>
      <c r="F18" s="388"/>
      <c r="G18" s="388"/>
      <c r="H18" s="388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89" t="s">
        <v>19</v>
      </c>
      <c r="F27" s="389"/>
      <c r="G27" s="389"/>
      <c r="H27" s="38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ROUND(J87,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ROUND((SUM(BE87:BE146)),  2)</f>
        <v>0</v>
      </c>
      <c r="G33" s="35"/>
      <c r="H33" s="35"/>
      <c r="I33" s="132">
        <v>0.21</v>
      </c>
      <c r="J33" s="131">
        <f>ROUND(((SUM(BE87:BE146))*I33),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ROUND((SUM(BF87:BF146)),  2)</f>
        <v>0</v>
      </c>
      <c r="G34" s="35"/>
      <c r="H34" s="35"/>
      <c r="I34" s="132">
        <v>0.15</v>
      </c>
      <c r="J34" s="131">
        <f>ROUND(((SUM(BF87:BF146))*I34),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ROUND((SUM(BG87:BG146)),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ROUND((SUM(BH87:BH146)),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ROUND((SUM(BI87:BI146)),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0" t="str">
        <f>E7</f>
        <v>Šumperk ON - oprava VB</v>
      </c>
      <c r="F48" s="391"/>
      <c r="G48" s="391"/>
      <c r="H48" s="391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4" t="str">
        <f>E9</f>
        <v>SO03 - Oprava fasády</v>
      </c>
      <c r="F50" s="392"/>
      <c r="G50" s="392"/>
      <c r="H50" s="392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111</v>
      </c>
      <c r="D57" s="148"/>
      <c r="E57" s="148"/>
      <c r="F57" s="148"/>
      <c r="G57" s="148"/>
      <c r="H57" s="148"/>
      <c r="I57" s="149"/>
      <c r="J57" s="150" t="s">
        <v>112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J87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52"/>
      <c r="C60" s="153"/>
      <c r="D60" s="154" t="s">
        <v>114</v>
      </c>
      <c r="E60" s="155"/>
      <c r="F60" s="155"/>
      <c r="G60" s="155"/>
      <c r="H60" s="155"/>
      <c r="I60" s="156"/>
      <c r="J60" s="157">
        <f>J88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119</v>
      </c>
      <c r="E61" s="161"/>
      <c r="F61" s="161"/>
      <c r="G61" s="161"/>
      <c r="H61" s="161"/>
      <c r="I61" s="162"/>
      <c r="J61" s="163">
        <f>J89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2249</v>
      </c>
      <c r="E62" s="161"/>
      <c r="F62" s="161"/>
      <c r="G62" s="161"/>
      <c r="H62" s="161"/>
      <c r="I62" s="162"/>
      <c r="J62" s="163">
        <f>J95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2250</v>
      </c>
      <c r="E63" s="161"/>
      <c r="F63" s="161"/>
      <c r="G63" s="161"/>
      <c r="H63" s="161"/>
      <c r="I63" s="162"/>
      <c r="J63" s="163">
        <f>J107</f>
        <v>0</v>
      </c>
      <c r="K63" s="98"/>
      <c r="L63" s="164"/>
    </row>
    <row r="64" spans="1:47" s="10" customFormat="1" ht="19.899999999999999" customHeight="1">
      <c r="B64" s="159"/>
      <c r="C64" s="98"/>
      <c r="D64" s="160" t="s">
        <v>123</v>
      </c>
      <c r="E64" s="161"/>
      <c r="F64" s="161"/>
      <c r="G64" s="161"/>
      <c r="H64" s="161"/>
      <c r="I64" s="162"/>
      <c r="J64" s="163">
        <f>J113</f>
        <v>0</v>
      </c>
      <c r="K64" s="98"/>
      <c r="L64" s="164"/>
    </row>
    <row r="65" spans="1:31" s="9" customFormat="1" ht="24.95" customHeight="1">
      <c r="B65" s="152"/>
      <c r="C65" s="153"/>
      <c r="D65" s="154" t="s">
        <v>124</v>
      </c>
      <c r="E65" s="155"/>
      <c r="F65" s="155"/>
      <c r="G65" s="155"/>
      <c r="H65" s="155"/>
      <c r="I65" s="156"/>
      <c r="J65" s="157">
        <f>J115</f>
        <v>0</v>
      </c>
      <c r="K65" s="153"/>
      <c r="L65" s="158"/>
    </row>
    <row r="66" spans="1:31" s="10" customFormat="1" ht="19.899999999999999" customHeight="1">
      <c r="B66" s="159"/>
      <c r="C66" s="98"/>
      <c r="D66" s="160" t="s">
        <v>133</v>
      </c>
      <c r="E66" s="161"/>
      <c r="F66" s="161"/>
      <c r="G66" s="161"/>
      <c r="H66" s="161"/>
      <c r="I66" s="162"/>
      <c r="J66" s="163">
        <f>J116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134</v>
      </c>
      <c r="E67" s="161"/>
      <c r="F67" s="161"/>
      <c r="G67" s="161"/>
      <c r="H67" s="161"/>
      <c r="I67" s="162"/>
      <c r="J67" s="163">
        <f>J131</f>
        <v>0</v>
      </c>
      <c r="K67" s="98"/>
      <c r="L67" s="164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16"/>
      <c r="J68" s="37"/>
      <c r="K68" s="37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138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90" t="str">
        <f>E7</f>
        <v>Šumperk ON - oprava VB</v>
      </c>
      <c r="F77" s="391"/>
      <c r="G77" s="391"/>
      <c r="H77" s="391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108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44" t="str">
        <f>E9</f>
        <v>SO03 - Oprava fasády</v>
      </c>
      <c r="F79" s="392"/>
      <c r="G79" s="392"/>
      <c r="H79" s="392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118" t="s">
        <v>23</v>
      </c>
      <c r="J81" s="60">
        <f>IF(J12="","",J12)</f>
        <v>0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24</v>
      </c>
      <c r="D83" s="37"/>
      <c r="E83" s="37"/>
      <c r="F83" s="28" t="str">
        <f>E15</f>
        <v xml:space="preserve"> </v>
      </c>
      <c r="G83" s="37"/>
      <c r="H83" s="37"/>
      <c r="I83" s="118" t="s">
        <v>29</v>
      </c>
      <c r="J83" s="33" t="str">
        <f>E21</f>
        <v xml:space="preserve"> 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27</v>
      </c>
      <c r="D84" s="37"/>
      <c r="E84" s="37"/>
      <c r="F84" s="28" t="str">
        <f>IF(E18="","",E18)</f>
        <v>Vyplň údaj</v>
      </c>
      <c r="G84" s="37"/>
      <c r="H84" s="37"/>
      <c r="I84" s="118" t="s">
        <v>31</v>
      </c>
      <c r="J84" s="33" t="str">
        <f>E24</f>
        <v xml:space="preserve">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5"/>
      <c r="B86" s="166"/>
      <c r="C86" s="167" t="s">
        <v>139</v>
      </c>
      <c r="D86" s="168" t="s">
        <v>53</v>
      </c>
      <c r="E86" s="168" t="s">
        <v>49</v>
      </c>
      <c r="F86" s="168" t="s">
        <v>50</v>
      </c>
      <c r="G86" s="168" t="s">
        <v>140</v>
      </c>
      <c r="H86" s="168" t="s">
        <v>141</v>
      </c>
      <c r="I86" s="169" t="s">
        <v>142</v>
      </c>
      <c r="J86" s="168" t="s">
        <v>112</v>
      </c>
      <c r="K86" s="170" t="s">
        <v>143</v>
      </c>
      <c r="L86" s="171"/>
      <c r="M86" s="69" t="s">
        <v>19</v>
      </c>
      <c r="N86" s="70" t="s">
        <v>38</v>
      </c>
      <c r="O86" s="70" t="s">
        <v>144</v>
      </c>
      <c r="P86" s="70" t="s">
        <v>145</v>
      </c>
      <c r="Q86" s="70" t="s">
        <v>146</v>
      </c>
      <c r="R86" s="70" t="s">
        <v>147</v>
      </c>
      <c r="S86" s="70" t="s">
        <v>148</v>
      </c>
      <c r="T86" s="71" t="s">
        <v>149</v>
      </c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65" s="2" customFormat="1" ht="22.9" customHeight="1">
      <c r="A87" s="35"/>
      <c r="B87" s="36"/>
      <c r="C87" s="76" t="s">
        <v>150</v>
      </c>
      <c r="D87" s="37"/>
      <c r="E87" s="37"/>
      <c r="F87" s="37"/>
      <c r="G87" s="37"/>
      <c r="H87" s="37"/>
      <c r="I87" s="116"/>
      <c r="J87" s="172">
        <f>BK87</f>
        <v>0</v>
      </c>
      <c r="K87" s="37"/>
      <c r="L87" s="40"/>
      <c r="M87" s="72"/>
      <c r="N87" s="173"/>
      <c r="O87" s="73"/>
      <c r="P87" s="174">
        <f>P88+P115</f>
        <v>0</v>
      </c>
      <c r="Q87" s="73"/>
      <c r="R87" s="174">
        <f>R88+R115</f>
        <v>2.5218975000000001</v>
      </c>
      <c r="S87" s="73"/>
      <c r="T87" s="175">
        <f>T88+T115</f>
        <v>0.79360000000000008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67</v>
      </c>
      <c r="AU87" s="18" t="s">
        <v>113</v>
      </c>
      <c r="BK87" s="176">
        <f>BK88+BK115</f>
        <v>0</v>
      </c>
    </row>
    <row r="88" spans="1:65" s="12" customFormat="1" ht="25.9" customHeight="1">
      <c r="B88" s="177"/>
      <c r="C88" s="178"/>
      <c r="D88" s="179" t="s">
        <v>67</v>
      </c>
      <c r="E88" s="180" t="s">
        <v>151</v>
      </c>
      <c r="F88" s="180" t="s">
        <v>152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P89+P95+P107+P113</f>
        <v>0</v>
      </c>
      <c r="Q88" s="185"/>
      <c r="R88" s="186">
        <f>R89+R95+R107+R113</f>
        <v>2.1865000000000001</v>
      </c>
      <c r="S88" s="185"/>
      <c r="T88" s="187">
        <f>T89+T95+T107+T113</f>
        <v>0.79360000000000008</v>
      </c>
      <c r="AR88" s="188" t="s">
        <v>76</v>
      </c>
      <c r="AT88" s="189" t="s">
        <v>67</v>
      </c>
      <c r="AU88" s="189" t="s">
        <v>68</v>
      </c>
      <c r="AY88" s="188" t="s">
        <v>153</v>
      </c>
      <c r="BK88" s="190">
        <f>BK89+BK95+BK107+BK113</f>
        <v>0</v>
      </c>
    </row>
    <row r="89" spans="1:65" s="12" customFormat="1" ht="22.9" customHeight="1">
      <c r="B89" s="177"/>
      <c r="C89" s="178"/>
      <c r="D89" s="179" t="s">
        <v>67</v>
      </c>
      <c r="E89" s="191" t="s">
        <v>193</v>
      </c>
      <c r="F89" s="191" t="s">
        <v>234</v>
      </c>
      <c r="G89" s="178"/>
      <c r="H89" s="178"/>
      <c r="I89" s="181"/>
      <c r="J89" s="192">
        <f>BK89</f>
        <v>0</v>
      </c>
      <c r="K89" s="178"/>
      <c r="L89" s="183"/>
      <c r="M89" s="184"/>
      <c r="N89" s="185"/>
      <c r="O89" s="185"/>
      <c r="P89" s="186">
        <f>SUM(P90:P94)</f>
        <v>0</v>
      </c>
      <c r="Q89" s="185"/>
      <c r="R89" s="186">
        <f>SUM(R90:R94)</f>
        <v>2.1825000000000001</v>
      </c>
      <c r="S89" s="185"/>
      <c r="T89" s="187">
        <f>SUM(T90:T94)</f>
        <v>0</v>
      </c>
      <c r="AR89" s="188" t="s">
        <v>76</v>
      </c>
      <c r="AT89" s="189" t="s">
        <v>67</v>
      </c>
      <c r="AU89" s="189" t="s">
        <v>76</v>
      </c>
      <c r="AY89" s="188" t="s">
        <v>153</v>
      </c>
      <c r="BK89" s="190">
        <f>SUM(BK90:BK94)</f>
        <v>0</v>
      </c>
    </row>
    <row r="90" spans="1:65" s="2" customFormat="1" ht="33" customHeight="1">
      <c r="A90" s="35"/>
      <c r="B90" s="36"/>
      <c r="C90" s="193" t="s">
        <v>76</v>
      </c>
      <c r="D90" s="193" t="s">
        <v>155</v>
      </c>
      <c r="E90" s="194" t="s">
        <v>2251</v>
      </c>
      <c r="F90" s="195" t="s">
        <v>2252</v>
      </c>
      <c r="G90" s="196" t="s">
        <v>158</v>
      </c>
      <c r="H90" s="197">
        <v>150</v>
      </c>
      <c r="I90" s="198"/>
      <c r="J90" s="199">
        <f>ROUND(I90*H90,2)</f>
        <v>0</v>
      </c>
      <c r="K90" s="195" t="s">
        <v>159</v>
      </c>
      <c r="L90" s="40"/>
      <c r="M90" s="200" t="s">
        <v>19</v>
      </c>
      <c r="N90" s="201" t="s">
        <v>39</v>
      </c>
      <c r="O90" s="65"/>
      <c r="P90" s="202">
        <f>O90*H90</f>
        <v>0</v>
      </c>
      <c r="Q90" s="202">
        <v>1.455E-2</v>
      </c>
      <c r="R90" s="202">
        <f>Q90*H90</f>
        <v>2.1825000000000001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160</v>
      </c>
      <c r="AT90" s="204" t="s">
        <v>155</v>
      </c>
      <c r="AU90" s="204" t="s">
        <v>78</v>
      </c>
      <c r="AY90" s="18" t="s">
        <v>153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76</v>
      </c>
      <c r="BK90" s="205">
        <f>ROUND(I90*H90,2)</f>
        <v>0</v>
      </c>
      <c r="BL90" s="18" t="s">
        <v>160</v>
      </c>
      <c r="BM90" s="204" t="s">
        <v>2253</v>
      </c>
    </row>
    <row r="91" spans="1:65" s="13" customFormat="1" ht="11.25">
      <c r="B91" s="206"/>
      <c r="C91" s="207"/>
      <c r="D91" s="208" t="s">
        <v>162</v>
      </c>
      <c r="E91" s="209" t="s">
        <v>19</v>
      </c>
      <c r="F91" s="210" t="s">
        <v>2254</v>
      </c>
      <c r="G91" s="207"/>
      <c r="H91" s="209" t="s">
        <v>19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162</v>
      </c>
      <c r="AU91" s="216" t="s">
        <v>78</v>
      </c>
      <c r="AV91" s="13" t="s">
        <v>76</v>
      </c>
      <c r="AW91" s="13" t="s">
        <v>30</v>
      </c>
      <c r="AX91" s="13" t="s">
        <v>68</v>
      </c>
      <c r="AY91" s="216" t="s">
        <v>153</v>
      </c>
    </row>
    <row r="92" spans="1:65" s="14" customFormat="1" ht="11.25">
      <c r="B92" s="217"/>
      <c r="C92" s="218"/>
      <c r="D92" s="208" t="s">
        <v>162</v>
      </c>
      <c r="E92" s="219" t="s">
        <v>19</v>
      </c>
      <c r="F92" s="220" t="s">
        <v>2255</v>
      </c>
      <c r="G92" s="218"/>
      <c r="H92" s="221">
        <v>150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162</v>
      </c>
      <c r="AU92" s="227" t="s">
        <v>78</v>
      </c>
      <c r="AV92" s="14" t="s">
        <v>78</v>
      </c>
      <c r="AW92" s="14" t="s">
        <v>30</v>
      </c>
      <c r="AX92" s="14" t="s">
        <v>76</v>
      </c>
      <c r="AY92" s="227" t="s">
        <v>153</v>
      </c>
    </row>
    <row r="93" spans="1:65" s="2" customFormat="1" ht="33" customHeight="1">
      <c r="A93" s="35"/>
      <c r="B93" s="36"/>
      <c r="C93" s="193" t="s">
        <v>78</v>
      </c>
      <c r="D93" s="193" t="s">
        <v>155</v>
      </c>
      <c r="E93" s="194" t="s">
        <v>2256</v>
      </c>
      <c r="F93" s="195" t="s">
        <v>2257</v>
      </c>
      <c r="G93" s="196" t="s">
        <v>158</v>
      </c>
      <c r="H93" s="197">
        <v>75</v>
      </c>
      <c r="I93" s="198"/>
      <c r="J93" s="199">
        <f>ROUND(I93*H93,2)</f>
        <v>0</v>
      </c>
      <c r="K93" s="195" t="s">
        <v>159</v>
      </c>
      <c r="L93" s="40"/>
      <c r="M93" s="200" t="s">
        <v>19</v>
      </c>
      <c r="N93" s="201" t="s">
        <v>39</v>
      </c>
      <c r="O93" s="65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160</v>
      </c>
      <c r="AT93" s="204" t="s">
        <v>155</v>
      </c>
      <c r="AU93" s="204" t="s">
        <v>78</v>
      </c>
      <c r="AY93" s="18" t="s">
        <v>153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76</v>
      </c>
      <c r="BK93" s="205">
        <f>ROUND(I93*H93,2)</f>
        <v>0</v>
      </c>
      <c r="BL93" s="18" t="s">
        <v>160</v>
      </c>
      <c r="BM93" s="204" t="s">
        <v>2258</v>
      </c>
    </row>
    <row r="94" spans="1:65" s="2" customFormat="1" ht="21.75" customHeight="1">
      <c r="A94" s="35"/>
      <c r="B94" s="36"/>
      <c r="C94" s="193" t="s">
        <v>175</v>
      </c>
      <c r="D94" s="193" t="s">
        <v>155</v>
      </c>
      <c r="E94" s="194" t="s">
        <v>2259</v>
      </c>
      <c r="F94" s="195" t="s">
        <v>2260</v>
      </c>
      <c r="G94" s="196" t="s">
        <v>158</v>
      </c>
      <c r="H94" s="197">
        <v>25</v>
      </c>
      <c r="I94" s="198"/>
      <c r="J94" s="199">
        <f>ROUND(I94*H94,2)</f>
        <v>0</v>
      </c>
      <c r="K94" s="195" t="s">
        <v>19</v>
      </c>
      <c r="L94" s="40"/>
      <c r="M94" s="200" t="s">
        <v>19</v>
      </c>
      <c r="N94" s="201" t="s">
        <v>39</v>
      </c>
      <c r="O94" s="6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160</v>
      </c>
      <c r="AT94" s="204" t="s">
        <v>155</v>
      </c>
      <c r="AU94" s="204" t="s">
        <v>78</v>
      </c>
      <c r="AY94" s="18" t="s">
        <v>153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76</v>
      </c>
      <c r="BK94" s="205">
        <f>ROUND(I94*H94,2)</f>
        <v>0</v>
      </c>
      <c r="BL94" s="18" t="s">
        <v>160</v>
      </c>
      <c r="BM94" s="204" t="s">
        <v>2261</v>
      </c>
    </row>
    <row r="95" spans="1:65" s="12" customFormat="1" ht="22.9" customHeight="1">
      <c r="B95" s="177"/>
      <c r="C95" s="178"/>
      <c r="D95" s="179" t="s">
        <v>67</v>
      </c>
      <c r="E95" s="191" t="s">
        <v>213</v>
      </c>
      <c r="F95" s="191" t="s">
        <v>2262</v>
      </c>
      <c r="G95" s="178"/>
      <c r="H95" s="178"/>
      <c r="I95" s="181"/>
      <c r="J95" s="192">
        <f>BK95</f>
        <v>0</v>
      </c>
      <c r="K95" s="178"/>
      <c r="L95" s="183"/>
      <c r="M95" s="184"/>
      <c r="N95" s="185"/>
      <c r="O95" s="185"/>
      <c r="P95" s="186">
        <f>SUM(P96:P106)</f>
        <v>0</v>
      </c>
      <c r="Q95" s="185"/>
      <c r="R95" s="186">
        <f>SUM(R96:R106)</f>
        <v>4.0000000000000001E-3</v>
      </c>
      <c r="S95" s="185"/>
      <c r="T95" s="187">
        <f>SUM(T96:T106)</f>
        <v>0.79360000000000008</v>
      </c>
      <c r="AR95" s="188" t="s">
        <v>76</v>
      </c>
      <c r="AT95" s="189" t="s">
        <v>67</v>
      </c>
      <c r="AU95" s="189" t="s">
        <v>76</v>
      </c>
      <c r="AY95" s="188" t="s">
        <v>153</v>
      </c>
      <c r="BK95" s="190">
        <f>SUM(BK96:BK106)</f>
        <v>0</v>
      </c>
    </row>
    <row r="96" spans="1:65" s="2" customFormat="1" ht="44.25" customHeight="1">
      <c r="A96" s="35"/>
      <c r="B96" s="36"/>
      <c r="C96" s="193" t="s">
        <v>160</v>
      </c>
      <c r="D96" s="193" t="s">
        <v>155</v>
      </c>
      <c r="E96" s="194" t="s">
        <v>2263</v>
      </c>
      <c r="F96" s="195" t="s">
        <v>2264</v>
      </c>
      <c r="G96" s="196" t="s">
        <v>196</v>
      </c>
      <c r="H96" s="197">
        <v>2</v>
      </c>
      <c r="I96" s="198"/>
      <c r="J96" s="199">
        <f>ROUND(I96*H96,2)</f>
        <v>0</v>
      </c>
      <c r="K96" s="195" t="s">
        <v>159</v>
      </c>
      <c r="L96" s="40"/>
      <c r="M96" s="200" t="s">
        <v>19</v>
      </c>
      <c r="N96" s="201" t="s">
        <v>39</v>
      </c>
      <c r="O96" s="65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160</v>
      </c>
      <c r="AT96" s="204" t="s">
        <v>155</v>
      </c>
      <c r="AU96" s="204" t="s">
        <v>78</v>
      </c>
      <c r="AY96" s="18" t="s">
        <v>153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8" t="s">
        <v>76</v>
      </c>
      <c r="BK96" s="205">
        <f>ROUND(I96*H96,2)</f>
        <v>0</v>
      </c>
      <c r="BL96" s="18" t="s">
        <v>160</v>
      </c>
      <c r="BM96" s="204" t="s">
        <v>2265</v>
      </c>
    </row>
    <row r="97" spans="1:65" s="2" customFormat="1" ht="44.25" customHeight="1">
      <c r="A97" s="35"/>
      <c r="B97" s="36"/>
      <c r="C97" s="193" t="s">
        <v>186</v>
      </c>
      <c r="D97" s="193" t="s">
        <v>155</v>
      </c>
      <c r="E97" s="194" t="s">
        <v>2266</v>
      </c>
      <c r="F97" s="195" t="s">
        <v>2267</v>
      </c>
      <c r="G97" s="196" t="s">
        <v>196</v>
      </c>
      <c r="H97" s="197">
        <v>14</v>
      </c>
      <c r="I97" s="198"/>
      <c r="J97" s="199">
        <f>ROUND(I97*H97,2)</f>
        <v>0</v>
      </c>
      <c r="K97" s="195" t="s">
        <v>159</v>
      </c>
      <c r="L97" s="40"/>
      <c r="M97" s="200" t="s">
        <v>19</v>
      </c>
      <c r="N97" s="201" t="s">
        <v>39</v>
      </c>
      <c r="O97" s="6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160</v>
      </c>
      <c r="AT97" s="204" t="s">
        <v>155</v>
      </c>
      <c r="AU97" s="204" t="s">
        <v>78</v>
      </c>
      <c r="AY97" s="18" t="s">
        <v>153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76</v>
      </c>
      <c r="BK97" s="205">
        <f>ROUND(I97*H97,2)</f>
        <v>0</v>
      </c>
      <c r="BL97" s="18" t="s">
        <v>160</v>
      </c>
      <c r="BM97" s="204" t="s">
        <v>2268</v>
      </c>
    </row>
    <row r="98" spans="1:65" s="13" customFormat="1" ht="11.25">
      <c r="B98" s="206"/>
      <c r="C98" s="207"/>
      <c r="D98" s="208" t="s">
        <v>162</v>
      </c>
      <c r="E98" s="209" t="s">
        <v>19</v>
      </c>
      <c r="F98" s="210" t="s">
        <v>2269</v>
      </c>
      <c r="G98" s="207"/>
      <c r="H98" s="209" t="s">
        <v>19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162</v>
      </c>
      <c r="AU98" s="216" t="s">
        <v>78</v>
      </c>
      <c r="AV98" s="13" t="s">
        <v>76</v>
      </c>
      <c r="AW98" s="13" t="s">
        <v>30</v>
      </c>
      <c r="AX98" s="13" t="s">
        <v>68</v>
      </c>
      <c r="AY98" s="216" t="s">
        <v>153</v>
      </c>
    </row>
    <row r="99" spans="1:65" s="14" customFormat="1" ht="11.25">
      <c r="B99" s="217"/>
      <c r="C99" s="218"/>
      <c r="D99" s="208" t="s">
        <v>162</v>
      </c>
      <c r="E99" s="219" t="s">
        <v>19</v>
      </c>
      <c r="F99" s="220" t="s">
        <v>2270</v>
      </c>
      <c r="G99" s="218"/>
      <c r="H99" s="221">
        <v>14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162</v>
      </c>
      <c r="AU99" s="227" t="s">
        <v>78</v>
      </c>
      <c r="AV99" s="14" t="s">
        <v>78</v>
      </c>
      <c r="AW99" s="14" t="s">
        <v>30</v>
      </c>
      <c r="AX99" s="14" t="s">
        <v>76</v>
      </c>
      <c r="AY99" s="227" t="s">
        <v>153</v>
      </c>
    </row>
    <row r="100" spans="1:65" s="2" customFormat="1" ht="44.25" customHeight="1">
      <c r="A100" s="35"/>
      <c r="B100" s="36"/>
      <c r="C100" s="193" t="s">
        <v>193</v>
      </c>
      <c r="D100" s="193" t="s">
        <v>155</v>
      </c>
      <c r="E100" s="194" t="s">
        <v>2271</v>
      </c>
      <c r="F100" s="195" t="s">
        <v>2272</v>
      </c>
      <c r="G100" s="196" t="s">
        <v>196</v>
      </c>
      <c r="H100" s="197">
        <v>2</v>
      </c>
      <c r="I100" s="198"/>
      <c r="J100" s="199">
        <f>ROUND(I100*H100,2)</f>
        <v>0</v>
      </c>
      <c r="K100" s="195" t="s">
        <v>159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160</v>
      </c>
      <c r="AT100" s="204" t="s">
        <v>155</v>
      </c>
      <c r="AU100" s="204" t="s">
        <v>78</v>
      </c>
      <c r="AY100" s="18" t="s">
        <v>153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160</v>
      </c>
      <c r="BM100" s="204" t="s">
        <v>2273</v>
      </c>
    </row>
    <row r="101" spans="1:65" s="2" customFormat="1" ht="33" customHeight="1">
      <c r="A101" s="35"/>
      <c r="B101" s="36"/>
      <c r="C101" s="193" t="s">
        <v>201</v>
      </c>
      <c r="D101" s="193" t="s">
        <v>155</v>
      </c>
      <c r="E101" s="194" t="s">
        <v>2274</v>
      </c>
      <c r="F101" s="195" t="s">
        <v>2275</v>
      </c>
      <c r="G101" s="196" t="s">
        <v>158</v>
      </c>
      <c r="H101" s="197">
        <v>100</v>
      </c>
      <c r="I101" s="198"/>
      <c r="J101" s="199">
        <f>ROUND(I101*H101,2)</f>
        <v>0</v>
      </c>
      <c r="K101" s="195" t="s">
        <v>159</v>
      </c>
      <c r="L101" s="40"/>
      <c r="M101" s="200" t="s">
        <v>19</v>
      </c>
      <c r="N101" s="201" t="s">
        <v>39</v>
      </c>
      <c r="O101" s="65"/>
      <c r="P101" s="202">
        <f>O101*H101</f>
        <v>0</v>
      </c>
      <c r="Q101" s="202">
        <v>4.0000000000000003E-5</v>
      </c>
      <c r="R101" s="202">
        <f>Q101*H101</f>
        <v>4.0000000000000001E-3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160</v>
      </c>
      <c r="AT101" s="204" t="s">
        <v>155</v>
      </c>
      <c r="AU101" s="204" t="s">
        <v>78</v>
      </c>
      <c r="AY101" s="18" t="s">
        <v>153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76</v>
      </c>
      <c r="BK101" s="205">
        <f>ROUND(I101*H101,2)</f>
        <v>0</v>
      </c>
      <c r="BL101" s="18" t="s">
        <v>160</v>
      </c>
      <c r="BM101" s="204" t="s">
        <v>2276</v>
      </c>
    </row>
    <row r="102" spans="1:65" s="13" customFormat="1" ht="11.25">
      <c r="B102" s="206"/>
      <c r="C102" s="207"/>
      <c r="D102" s="208" t="s">
        <v>162</v>
      </c>
      <c r="E102" s="209" t="s">
        <v>19</v>
      </c>
      <c r="F102" s="210" t="s">
        <v>2277</v>
      </c>
      <c r="G102" s="207"/>
      <c r="H102" s="209" t="s">
        <v>19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162</v>
      </c>
      <c r="AU102" s="216" t="s">
        <v>78</v>
      </c>
      <c r="AV102" s="13" t="s">
        <v>76</v>
      </c>
      <c r="AW102" s="13" t="s">
        <v>30</v>
      </c>
      <c r="AX102" s="13" t="s">
        <v>68</v>
      </c>
      <c r="AY102" s="216" t="s">
        <v>153</v>
      </c>
    </row>
    <row r="103" spans="1:65" s="14" customFormat="1" ht="11.25">
      <c r="B103" s="217"/>
      <c r="C103" s="218"/>
      <c r="D103" s="208" t="s">
        <v>162</v>
      </c>
      <c r="E103" s="219" t="s">
        <v>19</v>
      </c>
      <c r="F103" s="220" t="s">
        <v>2278</v>
      </c>
      <c r="G103" s="218"/>
      <c r="H103" s="221">
        <v>100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162</v>
      </c>
      <c r="AU103" s="227" t="s">
        <v>78</v>
      </c>
      <c r="AV103" s="14" t="s">
        <v>78</v>
      </c>
      <c r="AW103" s="14" t="s">
        <v>30</v>
      </c>
      <c r="AX103" s="14" t="s">
        <v>76</v>
      </c>
      <c r="AY103" s="227" t="s">
        <v>153</v>
      </c>
    </row>
    <row r="104" spans="1:65" s="2" customFormat="1" ht="33" customHeight="1">
      <c r="A104" s="35"/>
      <c r="B104" s="36"/>
      <c r="C104" s="193" t="s">
        <v>207</v>
      </c>
      <c r="D104" s="193" t="s">
        <v>155</v>
      </c>
      <c r="E104" s="194" t="s">
        <v>2279</v>
      </c>
      <c r="F104" s="195" t="s">
        <v>2280</v>
      </c>
      <c r="G104" s="196" t="s">
        <v>158</v>
      </c>
      <c r="H104" s="197">
        <v>49.6</v>
      </c>
      <c r="I104" s="198"/>
      <c r="J104" s="199">
        <f>ROUND(I104*H104,2)</f>
        <v>0</v>
      </c>
      <c r="K104" s="195" t="s">
        <v>159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1.6E-2</v>
      </c>
      <c r="T104" s="203">
        <f>S104*H104</f>
        <v>0.79360000000000008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160</v>
      </c>
      <c r="AT104" s="204" t="s">
        <v>155</v>
      </c>
      <c r="AU104" s="204" t="s">
        <v>78</v>
      </c>
      <c r="AY104" s="18" t="s">
        <v>153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160</v>
      </c>
      <c r="BM104" s="204" t="s">
        <v>2281</v>
      </c>
    </row>
    <row r="105" spans="1:65" s="13" customFormat="1" ht="11.25">
      <c r="B105" s="206"/>
      <c r="C105" s="207"/>
      <c r="D105" s="208" t="s">
        <v>162</v>
      </c>
      <c r="E105" s="209" t="s">
        <v>19</v>
      </c>
      <c r="F105" s="210" t="s">
        <v>2282</v>
      </c>
      <c r="G105" s="207"/>
      <c r="H105" s="209" t="s">
        <v>19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162</v>
      </c>
      <c r="AU105" s="216" t="s">
        <v>78</v>
      </c>
      <c r="AV105" s="13" t="s">
        <v>76</v>
      </c>
      <c r="AW105" s="13" t="s">
        <v>30</v>
      </c>
      <c r="AX105" s="13" t="s">
        <v>68</v>
      </c>
      <c r="AY105" s="216" t="s">
        <v>153</v>
      </c>
    </row>
    <row r="106" spans="1:65" s="14" customFormat="1" ht="11.25">
      <c r="B106" s="217"/>
      <c r="C106" s="218"/>
      <c r="D106" s="208" t="s">
        <v>162</v>
      </c>
      <c r="E106" s="219" t="s">
        <v>19</v>
      </c>
      <c r="F106" s="220" t="s">
        <v>2283</v>
      </c>
      <c r="G106" s="218"/>
      <c r="H106" s="221">
        <v>49.6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162</v>
      </c>
      <c r="AU106" s="227" t="s">
        <v>78</v>
      </c>
      <c r="AV106" s="14" t="s">
        <v>78</v>
      </c>
      <c r="AW106" s="14" t="s">
        <v>30</v>
      </c>
      <c r="AX106" s="14" t="s">
        <v>76</v>
      </c>
      <c r="AY106" s="227" t="s">
        <v>153</v>
      </c>
    </row>
    <row r="107" spans="1:65" s="12" customFormat="1" ht="22.9" customHeight="1">
      <c r="B107" s="177"/>
      <c r="C107" s="178"/>
      <c r="D107" s="179" t="s">
        <v>67</v>
      </c>
      <c r="E107" s="191" t="s">
        <v>427</v>
      </c>
      <c r="F107" s="191" t="s">
        <v>2284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f>SUM(P108:P112)</f>
        <v>0</v>
      </c>
      <c r="Q107" s="185"/>
      <c r="R107" s="186">
        <f>SUM(R108:R112)</f>
        <v>0</v>
      </c>
      <c r="S107" s="185"/>
      <c r="T107" s="187">
        <f>SUM(T108:T112)</f>
        <v>0</v>
      </c>
      <c r="AR107" s="188" t="s">
        <v>76</v>
      </c>
      <c r="AT107" s="189" t="s">
        <v>67</v>
      </c>
      <c r="AU107" s="189" t="s">
        <v>76</v>
      </c>
      <c r="AY107" s="188" t="s">
        <v>153</v>
      </c>
      <c r="BK107" s="190">
        <f>SUM(BK108:BK112)</f>
        <v>0</v>
      </c>
    </row>
    <row r="108" spans="1:65" s="2" customFormat="1" ht="33" customHeight="1">
      <c r="A108" s="35"/>
      <c r="B108" s="36"/>
      <c r="C108" s="193" t="s">
        <v>213</v>
      </c>
      <c r="D108" s="193" t="s">
        <v>155</v>
      </c>
      <c r="E108" s="194" t="s">
        <v>2285</v>
      </c>
      <c r="F108" s="195" t="s">
        <v>2286</v>
      </c>
      <c r="G108" s="196" t="s">
        <v>432</v>
      </c>
      <c r="H108" s="197">
        <v>0.79400000000000004</v>
      </c>
      <c r="I108" s="198"/>
      <c r="J108" s="199">
        <f>ROUND(I108*H108,2)</f>
        <v>0</v>
      </c>
      <c r="K108" s="195" t="s">
        <v>159</v>
      </c>
      <c r="L108" s="40"/>
      <c r="M108" s="200" t="s">
        <v>19</v>
      </c>
      <c r="N108" s="201" t="s">
        <v>39</v>
      </c>
      <c r="O108" s="65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160</v>
      </c>
      <c r="AT108" s="204" t="s">
        <v>155</v>
      </c>
      <c r="AU108" s="204" t="s">
        <v>78</v>
      </c>
      <c r="AY108" s="18" t="s">
        <v>153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76</v>
      </c>
      <c r="BK108" s="205">
        <f>ROUND(I108*H108,2)</f>
        <v>0</v>
      </c>
      <c r="BL108" s="18" t="s">
        <v>160</v>
      </c>
      <c r="BM108" s="204" t="s">
        <v>2287</v>
      </c>
    </row>
    <row r="109" spans="1:65" s="2" customFormat="1" ht="21.75" customHeight="1">
      <c r="A109" s="35"/>
      <c r="B109" s="36"/>
      <c r="C109" s="193" t="s">
        <v>211</v>
      </c>
      <c r="D109" s="193" t="s">
        <v>155</v>
      </c>
      <c r="E109" s="194" t="s">
        <v>440</v>
      </c>
      <c r="F109" s="195" t="s">
        <v>441</v>
      </c>
      <c r="G109" s="196" t="s">
        <v>432</v>
      </c>
      <c r="H109" s="197">
        <v>0.79400000000000004</v>
      </c>
      <c r="I109" s="198"/>
      <c r="J109" s="199">
        <f>ROUND(I109*H109,2)</f>
        <v>0</v>
      </c>
      <c r="K109" s="195" t="s">
        <v>159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160</v>
      </c>
      <c r="AT109" s="204" t="s">
        <v>155</v>
      </c>
      <c r="AU109" s="204" t="s">
        <v>78</v>
      </c>
      <c r="AY109" s="18" t="s">
        <v>153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160</v>
      </c>
      <c r="BM109" s="204" t="s">
        <v>2288</v>
      </c>
    </row>
    <row r="110" spans="1:65" s="2" customFormat="1" ht="33" customHeight="1">
      <c r="A110" s="35"/>
      <c r="B110" s="36"/>
      <c r="C110" s="193" t="s">
        <v>223</v>
      </c>
      <c r="D110" s="193" t="s">
        <v>155</v>
      </c>
      <c r="E110" s="194" t="s">
        <v>444</v>
      </c>
      <c r="F110" s="195" t="s">
        <v>445</v>
      </c>
      <c r="G110" s="196" t="s">
        <v>432</v>
      </c>
      <c r="H110" s="197">
        <v>24</v>
      </c>
      <c r="I110" s="198"/>
      <c r="J110" s="199">
        <f>ROUND(I110*H110,2)</f>
        <v>0</v>
      </c>
      <c r="K110" s="195" t="s">
        <v>159</v>
      </c>
      <c r="L110" s="40"/>
      <c r="M110" s="200" t="s">
        <v>19</v>
      </c>
      <c r="N110" s="201" t="s">
        <v>39</v>
      </c>
      <c r="O110" s="65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160</v>
      </c>
      <c r="AT110" s="204" t="s">
        <v>155</v>
      </c>
      <c r="AU110" s="204" t="s">
        <v>78</v>
      </c>
      <c r="AY110" s="18" t="s">
        <v>153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160</v>
      </c>
      <c r="BM110" s="204" t="s">
        <v>2289</v>
      </c>
    </row>
    <row r="111" spans="1:65" s="14" customFormat="1" ht="11.25">
      <c r="B111" s="217"/>
      <c r="C111" s="218"/>
      <c r="D111" s="208" t="s">
        <v>162</v>
      </c>
      <c r="E111" s="219" t="s">
        <v>19</v>
      </c>
      <c r="F111" s="220" t="s">
        <v>2290</v>
      </c>
      <c r="G111" s="218"/>
      <c r="H111" s="221">
        <v>24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162</v>
      </c>
      <c r="AU111" s="227" t="s">
        <v>78</v>
      </c>
      <c r="AV111" s="14" t="s">
        <v>78</v>
      </c>
      <c r="AW111" s="14" t="s">
        <v>30</v>
      </c>
      <c r="AX111" s="14" t="s">
        <v>76</v>
      </c>
      <c r="AY111" s="227" t="s">
        <v>153</v>
      </c>
    </row>
    <row r="112" spans="1:65" s="2" customFormat="1" ht="33" customHeight="1">
      <c r="A112" s="35"/>
      <c r="B112" s="36"/>
      <c r="C112" s="193" t="s">
        <v>229</v>
      </c>
      <c r="D112" s="193" t="s">
        <v>155</v>
      </c>
      <c r="E112" s="194" t="s">
        <v>449</v>
      </c>
      <c r="F112" s="195" t="s">
        <v>450</v>
      </c>
      <c r="G112" s="196" t="s">
        <v>432</v>
      </c>
      <c r="H112" s="197">
        <v>0.8</v>
      </c>
      <c r="I112" s="198"/>
      <c r="J112" s="199">
        <f>ROUND(I112*H112,2)</f>
        <v>0</v>
      </c>
      <c r="K112" s="195" t="s">
        <v>159</v>
      </c>
      <c r="L112" s="40"/>
      <c r="M112" s="200" t="s">
        <v>19</v>
      </c>
      <c r="N112" s="201" t="s">
        <v>39</v>
      </c>
      <c r="O112" s="6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160</v>
      </c>
      <c r="AT112" s="204" t="s">
        <v>155</v>
      </c>
      <c r="AU112" s="204" t="s">
        <v>78</v>
      </c>
      <c r="AY112" s="18" t="s">
        <v>153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76</v>
      </c>
      <c r="BK112" s="205">
        <f>ROUND(I112*H112,2)</f>
        <v>0</v>
      </c>
      <c r="BL112" s="18" t="s">
        <v>160</v>
      </c>
      <c r="BM112" s="204" t="s">
        <v>2291</v>
      </c>
    </row>
    <row r="113" spans="1:65" s="12" customFormat="1" ht="22.9" customHeight="1">
      <c r="B113" s="177"/>
      <c r="C113" s="178"/>
      <c r="D113" s="179" t="s">
        <v>67</v>
      </c>
      <c r="E113" s="191" t="s">
        <v>452</v>
      </c>
      <c r="F113" s="191" t="s">
        <v>453</v>
      </c>
      <c r="G113" s="178"/>
      <c r="H113" s="178"/>
      <c r="I113" s="181"/>
      <c r="J113" s="192">
        <f>BK113</f>
        <v>0</v>
      </c>
      <c r="K113" s="178"/>
      <c r="L113" s="183"/>
      <c r="M113" s="184"/>
      <c r="N113" s="185"/>
      <c r="O113" s="185"/>
      <c r="P113" s="186">
        <f>P114</f>
        <v>0</v>
      </c>
      <c r="Q113" s="185"/>
      <c r="R113" s="186">
        <f>R114</f>
        <v>0</v>
      </c>
      <c r="S113" s="185"/>
      <c r="T113" s="187">
        <f>T114</f>
        <v>0</v>
      </c>
      <c r="AR113" s="188" t="s">
        <v>76</v>
      </c>
      <c r="AT113" s="189" t="s">
        <v>67</v>
      </c>
      <c r="AU113" s="189" t="s">
        <v>76</v>
      </c>
      <c r="AY113" s="188" t="s">
        <v>153</v>
      </c>
      <c r="BK113" s="190">
        <f>BK114</f>
        <v>0</v>
      </c>
    </row>
    <row r="114" spans="1:65" s="2" customFormat="1" ht="44.25" customHeight="1">
      <c r="A114" s="35"/>
      <c r="B114" s="36"/>
      <c r="C114" s="193" t="s">
        <v>235</v>
      </c>
      <c r="D114" s="193" t="s">
        <v>155</v>
      </c>
      <c r="E114" s="194" t="s">
        <v>2292</v>
      </c>
      <c r="F114" s="195" t="s">
        <v>2293</v>
      </c>
      <c r="G114" s="196" t="s">
        <v>432</v>
      </c>
      <c r="H114" s="197">
        <v>2.1829999999999998</v>
      </c>
      <c r="I114" s="198"/>
      <c r="J114" s="199">
        <f>ROUND(I114*H114,2)</f>
        <v>0</v>
      </c>
      <c r="K114" s="195" t="s">
        <v>159</v>
      </c>
      <c r="L114" s="40"/>
      <c r="M114" s="200" t="s">
        <v>19</v>
      </c>
      <c r="N114" s="201" t="s">
        <v>39</v>
      </c>
      <c r="O114" s="65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160</v>
      </c>
      <c r="AT114" s="204" t="s">
        <v>155</v>
      </c>
      <c r="AU114" s="204" t="s">
        <v>78</v>
      </c>
      <c r="AY114" s="18" t="s">
        <v>153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76</v>
      </c>
      <c r="BK114" s="205">
        <f>ROUND(I114*H114,2)</f>
        <v>0</v>
      </c>
      <c r="BL114" s="18" t="s">
        <v>160</v>
      </c>
      <c r="BM114" s="204" t="s">
        <v>2294</v>
      </c>
    </row>
    <row r="115" spans="1:65" s="12" customFormat="1" ht="25.9" customHeight="1">
      <c r="B115" s="177"/>
      <c r="C115" s="178"/>
      <c r="D115" s="179" t="s">
        <v>67</v>
      </c>
      <c r="E115" s="180" t="s">
        <v>458</v>
      </c>
      <c r="F115" s="180" t="s">
        <v>459</v>
      </c>
      <c r="G115" s="178"/>
      <c r="H115" s="178"/>
      <c r="I115" s="181"/>
      <c r="J115" s="182">
        <f>BK115</f>
        <v>0</v>
      </c>
      <c r="K115" s="178"/>
      <c r="L115" s="183"/>
      <c r="M115" s="184"/>
      <c r="N115" s="185"/>
      <c r="O115" s="185"/>
      <c r="P115" s="186">
        <f>P116+P131</f>
        <v>0</v>
      </c>
      <c r="Q115" s="185"/>
      <c r="R115" s="186">
        <f>R116+R131</f>
        <v>0.33539750000000007</v>
      </c>
      <c r="S115" s="185"/>
      <c r="T115" s="187">
        <f>T116+T131</f>
        <v>0</v>
      </c>
      <c r="AR115" s="188" t="s">
        <v>78</v>
      </c>
      <c r="AT115" s="189" t="s">
        <v>67</v>
      </c>
      <c r="AU115" s="189" t="s">
        <v>68</v>
      </c>
      <c r="AY115" s="188" t="s">
        <v>153</v>
      </c>
      <c r="BK115" s="190">
        <f>BK116+BK131</f>
        <v>0</v>
      </c>
    </row>
    <row r="116" spans="1:65" s="12" customFormat="1" ht="22.9" customHeight="1">
      <c r="B116" s="177"/>
      <c r="C116" s="178"/>
      <c r="D116" s="179" t="s">
        <v>67</v>
      </c>
      <c r="E116" s="191" t="s">
        <v>771</v>
      </c>
      <c r="F116" s="191" t="s">
        <v>772</v>
      </c>
      <c r="G116" s="178"/>
      <c r="H116" s="178"/>
      <c r="I116" s="181"/>
      <c r="J116" s="192">
        <f>BK116</f>
        <v>0</v>
      </c>
      <c r="K116" s="178"/>
      <c r="L116" s="183"/>
      <c r="M116" s="184"/>
      <c r="N116" s="185"/>
      <c r="O116" s="185"/>
      <c r="P116" s="186">
        <f>SUM(P117:P130)</f>
        <v>0</v>
      </c>
      <c r="Q116" s="185"/>
      <c r="R116" s="186">
        <f>SUM(R117:R130)</f>
        <v>2.2160000000000003E-2</v>
      </c>
      <c r="S116" s="185"/>
      <c r="T116" s="187">
        <f>SUM(T117:T130)</f>
        <v>0</v>
      </c>
      <c r="AR116" s="188" t="s">
        <v>78</v>
      </c>
      <c r="AT116" s="189" t="s">
        <v>67</v>
      </c>
      <c r="AU116" s="189" t="s">
        <v>76</v>
      </c>
      <c r="AY116" s="188" t="s">
        <v>153</v>
      </c>
      <c r="BK116" s="190">
        <f>SUM(BK117:BK130)</f>
        <v>0</v>
      </c>
    </row>
    <row r="117" spans="1:65" s="2" customFormat="1" ht="21.75" customHeight="1">
      <c r="A117" s="35"/>
      <c r="B117" s="36"/>
      <c r="C117" s="193" t="s">
        <v>241</v>
      </c>
      <c r="D117" s="193" t="s">
        <v>155</v>
      </c>
      <c r="E117" s="194" t="s">
        <v>785</v>
      </c>
      <c r="F117" s="195" t="s">
        <v>2295</v>
      </c>
      <c r="G117" s="196" t="s">
        <v>620</v>
      </c>
      <c r="H117" s="197">
        <v>48</v>
      </c>
      <c r="I117" s="198"/>
      <c r="J117" s="199">
        <f>ROUND(I117*H117,2)</f>
        <v>0</v>
      </c>
      <c r="K117" s="195" t="s">
        <v>19</v>
      </c>
      <c r="L117" s="40"/>
      <c r="M117" s="200" t="s">
        <v>19</v>
      </c>
      <c r="N117" s="201" t="s">
        <v>39</v>
      </c>
      <c r="O117" s="65"/>
      <c r="P117" s="202">
        <f>O117*H117</f>
        <v>0</v>
      </c>
      <c r="Q117" s="202">
        <v>1.6000000000000001E-4</v>
      </c>
      <c r="R117" s="202">
        <f>Q117*H117</f>
        <v>7.6800000000000011E-3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256</v>
      </c>
      <c r="AT117" s="204" t="s">
        <v>155</v>
      </c>
      <c r="AU117" s="204" t="s">
        <v>78</v>
      </c>
      <c r="AY117" s="18" t="s">
        <v>153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76</v>
      </c>
      <c r="BK117" s="205">
        <f>ROUND(I117*H117,2)</f>
        <v>0</v>
      </c>
      <c r="BL117" s="18" t="s">
        <v>256</v>
      </c>
      <c r="BM117" s="204" t="s">
        <v>2296</v>
      </c>
    </row>
    <row r="118" spans="1:65" s="13" customFormat="1" ht="11.25">
      <c r="B118" s="206"/>
      <c r="C118" s="207"/>
      <c r="D118" s="208" t="s">
        <v>162</v>
      </c>
      <c r="E118" s="209" t="s">
        <v>19</v>
      </c>
      <c r="F118" s="210" t="s">
        <v>2297</v>
      </c>
      <c r="G118" s="207"/>
      <c r="H118" s="209" t="s">
        <v>19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162</v>
      </c>
      <c r="AU118" s="216" t="s">
        <v>78</v>
      </c>
      <c r="AV118" s="13" t="s">
        <v>76</v>
      </c>
      <c r="AW118" s="13" t="s">
        <v>30</v>
      </c>
      <c r="AX118" s="13" t="s">
        <v>68</v>
      </c>
      <c r="AY118" s="216" t="s">
        <v>153</v>
      </c>
    </row>
    <row r="119" spans="1:65" s="14" customFormat="1" ht="11.25">
      <c r="B119" s="217"/>
      <c r="C119" s="218"/>
      <c r="D119" s="208" t="s">
        <v>162</v>
      </c>
      <c r="E119" s="219" t="s">
        <v>19</v>
      </c>
      <c r="F119" s="220" t="s">
        <v>439</v>
      </c>
      <c r="G119" s="218"/>
      <c r="H119" s="221">
        <v>48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162</v>
      </c>
      <c r="AU119" s="227" t="s">
        <v>78</v>
      </c>
      <c r="AV119" s="14" t="s">
        <v>78</v>
      </c>
      <c r="AW119" s="14" t="s">
        <v>30</v>
      </c>
      <c r="AX119" s="14" t="s">
        <v>76</v>
      </c>
      <c r="AY119" s="227" t="s">
        <v>153</v>
      </c>
    </row>
    <row r="120" spans="1:65" s="2" customFormat="1" ht="16.5" customHeight="1">
      <c r="A120" s="35"/>
      <c r="B120" s="36"/>
      <c r="C120" s="193" t="s">
        <v>8</v>
      </c>
      <c r="D120" s="193" t="s">
        <v>155</v>
      </c>
      <c r="E120" s="194" t="s">
        <v>792</v>
      </c>
      <c r="F120" s="195" t="s">
        <v>2298</v>
      </c>
      <c r="G120" s="196" t="s">
        <v>620</v>
      </c>
      <c r="H120" s="197">
        <v>3</v>
      </c>
      <c r="I120" s="198"/>
      <c r="J120" s="199">
        <f>ROUND(I120*H120,2)</f>
        <v>0</v>
      </c>
      <c r="K120" s="195" t="s">
        <v>19</v>
      </c>
      <c r="L120" s="40"/>
      <c r="M120" s="200" t="s">
        <v>19</v>
      </c>
      <c r="N120" s="201" t="s">
        <v>39</v>
      </c>
      <c r="O120" s="65"/>
      <c r="P120" s="202">
        <f>O120*H120</f>
        <v>0</v>
      </c>
      <c r="Q120" s="202">
        <v>1.6000000000000001E-4</v>
      </c>
      <c r="R120" s="202">
        <f>Q120*H120</f>
        <v>4.8000000000000007E-4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256</v>
      </c>
      <c r="AT120" s="204" t="s">
        <v>155</v>
      </c>
      <c r="AU120" s="204" t="s">
        <v>78</v>
      </c>
      <c r="AY120" s="18" t="s">
        <v>153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76</v>
      </c>
      <c r="BK120" s="205">
        <f>ROUND(I120*H120,2)</f>
        <v>0</v>
      </c>
      <c r="BL120" s="18" t="s">
        <v>256</v>
      </c>
      <c r="BM120" s="204" t="s">
        <v>2299</v>
      </c>
    </row>
    <row r="121" spans="1:65" s="13" customFormat="1" ht="11.25">
      <c r="B121" s="206"/>
      <c r="C121" s="207"/>
      <c r="D121" s="208" t="s">
        <v>162</v>
      </c>
      <c r="E121" s="209" t="s">
        <v>19</v>
      </c>
      <c r="F121" s="210" t="s">
        <v>2300</v>
      </c>
      <c r="G121" s="207"/>
      <c r="H121" s="209" t="s">
        <v>19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162</v>
      </c>
      <c r="AU121" s="216" t="s">
        <v>78</v>
      </c>
      <c r="AV121" s="13" t="s">
        <v>76</v>
      </c>
      <c r="AW121" s="13" t="s">
        <v>30</v>
      </c>
      <c r="AX121" s="13" t="s">
        <v>68</v>
      </c>
      <c r="AY121" s="216" t="s">
        <v>153</v>
      </c>
    </row>
    <row r="122" spans="1:65" s="14" customFormat="1" ht="11.25">
      <c r="B122" s="217"/>
      <c r="C122" s="218"/>
      <c r="D122" s="208" t="s">
        <v>162</v>
      </c>
      <c r="E122" s="219" t="s">
        <v>19</v>
      </c>
      <c r="F122" s="220" t="s">
        <v>175</v>
      </c>
      <c r="G122" s="218"/>
      <c r="H122" s="221">
        <v>3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162</v>
      </c>
      <c r="AU122" s="227" t="s">
        <v>78</v>
      </c>
      <c r="AV122" s="14" t="s">
        <v>78</v>
      </c>
      <c r="AW122" s="14" t="s">
        <v>30</v>
      </c>
      <c r="AX122" s="14" t="s">
        <v>76</v>
      </c>
      <c r="AY122" s="227" t="s">
        <v>153</v>
      </c>
    </row>
    <row r="123" spans="1:65" s="2" customFormat="1" ht="21.75" customHeight="1">
      <c r="A123" s="35"/>
      <c r="B123" s="36"/>
      <c r="C123" s="193" t="s">
        <v>256</v>
      </c>
      <c r="D123" s="193" t="s">
        <v>155</v>
      </c>
      <c r="E123" s="194" t="s">
        <v>796</v>
      </c>
      <c r="F123" s="195" t="s">
        <v>2301</v>
      </c>
      <c r="G123" s="196" t="s">
        <v>158</v>
      </c>
      <c r="H123" s="197">
        <v>82.25</v>
      </c>
      <c r="I123" s="198"/>
      <c r="J123" s="199">
        <f>ROUND(I123*H123,2)</f>
        <v>0</v>
      </c>
      <c r="K123" s="195" t="s">
        <v>19</v>
      </c>
      <c r="L123" s="40"/>
      <c r="M123" s="200" t="s">
        <v>19</v>
      </c>
      <c r="N123" s="201" t="s">
        <v>39</v>
      </c>
      <c r="O123" s="65"/>
      <c r="P123" s="202">
        <f>O123*H123</f>
        <v>0</v>
      </c>
      <c r="Q123" s="202">
        <v>1.6000000000000001E-4</v>
      </c>
      <c r="R123" s="202">
        <f>Q123*H123</f>
        <v>1.3160000000000002E-2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256</v>
      </c>
      <c r="AT123" s="204" t="s">
        <v>155</v>
      </c>
      <c r="AU123" s="204" t="s">
        <v>78</v>
      </c>
      <c r="AY123" s="18" t="s">
        <v>153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76</v>
      </c>
      <c r="BK123" s="205">
        <f>ROUND(I123*H123,2)</f>
        <v>0</v>
      </c>
      <c r="BL123" s="18" t="s">
        <v>256</v>
      </c>
      <c r="BM123" s="204" t="s">
        <v>2302</v>
      </c>
    </row>
    <row r="124" spans="1:65" s="13" customFormat="1" ht="11.25">
      <c r="B124" s="206"/>
      <c r="C124" s="207"/>
      <c r="D124" s="208" t="s">
        <v>162</v>
      </c>
      <c r="E124" s="209" t="s">
        <v>19</v>
      </c>
      <c r="F124" s="210" t="s">
        <v>2303</v>
      </c>
      <c r="G124" s="207"/>
      <c r="H124" s="209" t="s">
        <v>19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162</v>
      </c>
      <c r="AU124" s="216" t="s">
        <v>78</v>
      </c>
      <c r="AV124" s="13" t="s">
        <v>76</v>
      </c>
      <c r="AW124" s="13" t="s">
        <v>30</v>
      </c>
      <c r="AX124" s="13" t="s">
        <v>68</v>
      </c>
      <c r="AY124" s="216" t="s">
        <v>153</v>
      </c>
    </row>
    <row r="125" spans="1:65" s="14" customFormat="1" ht="11.25">
      <c r="B125" s="217"/>
      <c r="C125" s="218"/>
      <c r="D125" s="208" t="s">
        <v>162</v>
      </c>
      <c r="E125" s="219" t="s">
        <v>19</v>
      </c>
      <c r="F125" s="220" t="s">
        <v>2304</v>
      </c>
      <c r="G125" s="218"/>
      <c r="H125" s="221">
        <v>82.25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162</v>
      </c>
      <c r="AU125" s="227" t="s">
        <v>78</v>
      </c>
      <c r="AV125" s="14" t="s">
        <v>78</v>
      </c>
      <c r="AW125" s="14" t="s">
        <v>30</v>
      </c>
      <c r="AX125" s="14" t="s">
        <v>76</v>
      </c>
      <c r="AY125" s="227" t="s">
        <v>153</v>
      </c>
    </row>
    <row r="126" spans="1:65" s="2" customFormat="1" ht="16.5" customHeight="1">
      <c r="A126" s="35"/>
      <c r="B126" s="36"/>
      <c r="C126" s="193" t="s">
        <v>265</v>
      </c>
      <c r="D126" s="193" t="s">
        <v>155</v>
      </c>
      <c r="E126" s="194" t="s">
        <v>801</v>
      </c>
      <c r="F126" s="195" t="s">
        <v>2305</v>
      </c>
      <c r="G126" s="196" t="s">
        <v>158</v>
      </c>
      <c r="H126" s="197">
        <v>5.25</v>
      </c>
      <c r="I126" s="198"/>
      <c r="J126" s="199">
        <f>ROUND(I126*H126,2)</f>
        <v>0</v>
      </c>
      <c r="K126" s="195" t="s">
        <v>19</v>
      </c>
      <c r="L126" s="40"/>
      <c r="M126" s="200" t="s">
        <v>19</v>
      </c>
      <c r="N126" s="201" t="s">
        <v>39</v>
      </c>
      <c r="O126" s="65"/>
      <c r="P126" s="202">
        <f>O126*H126</f>
        <v>0</v>
      </c>
      <c r="Q126" s="202">
        <v>1.6000000000000001E-4</v>
      </c>
      <c r="R126" s="202">
        <f>Q126*H126</f>
        <v>8.4000000000000003E-4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256</v>
      </c>
      <c r="AT126" s="204" t="s">
        <v>155</v>
      </c>
      <c r="AU126" s="204" t="s">
        <v>78</v>
      </c>
      <c r="AY126" s="18" t="s">
        <v>153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76</v>
      </c>
      <c r="BK126" s="205">
        <f>ROUND(I126*H126,2)</f>
        <v>0</v>
      </c>
      <c r="BL126" s="18" t="s">
        <v>256</v>
      </c>
      <c r="BM126" s="204" t="s">
        <v>2306</v>
      </c>
    </row>
    <row r="127" spans="1:65" s="13" customFormat="1" ht="11.25">
      <c r="B127" s="206"/>
      <c r="C127" s="207"/>
      <c r="D127" s="208" t="s">
        <v>162</v>
      </c>
      <c r="E127" s="209" t="s">
        <v>19</v>
      </c>
      <c r="F127" s="210" t="s">
        <v>2307</v>
      </c>
      <c r="G127" s="207"/>
      <c r="H127" s="209" t="s">
        <v>19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162</v>
      </c>
      <c r="AU127" s="216" t="s">
        <v>78</v>
      </c>
      <c r="AV127" s="13" t="s">
        <v>76</v>
      </c>
      <c r="AW127" s="13" t="s">
        <v>30</v>
      </c>
      <c r="AX127" s="13" t="s">
        <v>68</v>
      </c>
      <c r="AY127" s="216" t="s">
        <v>153</v>
      </c>
    </row>
    <row r="128" spans="1:65" s="14" customFormat="1" ht="11.25">
      <c r="B128" s="217"/>
      <c r="C128" s="218"/>
      <c r="D128" s="208" t="s">
        <v>162</v>
      </c>
      <c r="E128" s="219" t="s">
        <v>19</v>
      </c>
      <c r="F128" s="220" t="s">
        <v>2308</v>
      </c>
      <c r="G128" s="218"/>
      <c r="H128" s="221">
        <v>5.25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162</v>
      </c>
      <c r="AU128" s="227" t="s">
        <v>78</v>
      </c>
      <c r="AV128" s="14" t="s">
        <v>78</v>
      </c>
      <c r="AW128" s="14" t="s">
        <v>30</v>
      </c>
      <c r="AX128" s="14" t="s">
        <v>76</v>
      </c>
      <c r="AY128" s="227" t="s">
        <v>153</v>
      </c>
    </row>
    <row r="129" spans="1:65" s="2" customFormat="1" ht="33" customHeight="1">
      <c r="A129" s="35"/>
      <c r="B129" s="36"/>
      <c r="C129" s="193" t="s">
        <v>271</v>
      </c>
      <c r="D129" s="193" t="s">
        <v>155</v>
      </c>
      <c r="E129" s="194" t="s">
        <v>2309</v>
      </c>
      <c r="F129" s="195" t="s">
        <v>2310</v>
      </c>
      <c r="G129" s="196" t="s">
        <v>432</v>
      </c>
      <c r="H129" s="197">
        <v>2.2999999999999998</v>
      </c>
      <c r="I129" s="198"/>
      <c r="J129" s="199">
        <f>ROUND(I129*H129,2)</f>
        <v>0</v>
      </c>
      <c r="K129" s="195" t="s">
        <v>159</v>
      </c>
      <c r="L129" s="40"/>
      <c r="M129" s="200" t="s">
        <v>19</v>
      </c>
      <c r="N129" s="201" t="s">
        <v>39</v>
      </c>
      <c r="O129" s="65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256</v>
      </c>
      <c r="AT129" s="204" t="s">
        <v>155</v>
      </c>
      <c r="AU129" s="204" t="s">
        <v>78</v>
      </c>
      <c r="AY129" s="18" t="s">
        <v>153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76</v>
      </c>
      <c r="BK129" s="205">
        <f>ROUND(I129*H129,2)</f>
        <v>0</v>
      </c>
      <c r="BL129" s="18" t="s">
        <v>256</v>
      </c>
      <c r="BM129" s="204" t="s">
        <v>2311</v>
      </c>
    </row>
    <row r="130" spans="1:65" s="2" customFormat="1" ht="44.25" customHeight="1">
      <c r="A130" s="35"/>
      <c r="B130" s="36"/>
      <c r="C130" s="193" t="s">
        <v>276</v>
      </c>
      <c r="D130" s="193" t="s">
        <v>155</v>
      </c>
      <c r="E130" s="194" t="s">
        <v>823</v>
      </c>
      <c r="F130" s="195" t="s">
        <v>824</v>
      </c>
      <c r="G130" s="196" t="s">
        <v>432</v>
      </c>
      <c r="H130" s="197">
        <v>2.2999999999999998</v>
      </c>
      <c r="I130" s="198"/>
      <c r="J130" s="199">
        <f>ROUND(I130*H130,2)</f>
        <v>0</v>
      </c>
      <c r="K130" s="195" t="s">
        <v>159</v>
      </c>
      <c r="L130" s="40"/>
      <c r="M130" s="200" t="s">
        <v>19</v>
      </c>
      <c r="N130" s="201" t="s">
        <v>39</v>
      </c>
      <c r="O130" s="65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256</v>
      </c>
      <c r="AT130" s="204" t="s">
        <v>155</v>
      </c>
      <c r="AU130" s="204" t="s">
        <v>78</v>
      </c>
      <c r="AY130" s="18" t="s">
        <v>153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76</v>
      </c>
      <c r="BK130" s="205">
        <f>ROUND(I130*H130,2)</f>
        <v>0</v>
      </c>
      <c r="BL130" s="18" t="s">
        <v>256</v>
      </c>
      <c r="BM130" s="204" t="s">
        <v>2312</v>
      </c>
    </row>
    <row r="131" spans="1:65" s="12" customFormat="1" ht="22.9" customHeight="1">
      <c r="B131" s="177"/>
      <c r="C131" s="178"/>
      <c r="D131" s="179" t="s">
        <v>67</v>
      </c>
      <c r="E131" s="191" t="s">
        <v>826</v>
      </c>
      <c r="F131" s="191" t="s">
        <v>827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SUM(P132:P146)</f>
        <v>0</v>
      </c>
      <c r="Q131" s="185"/>
      <c r="R131" s="186">
        <f>SUM(R132:R146)</f>
        <v>0.31323750000000006</v>
      </c>
      <c r="S131" s="185"/>
      <c r="T131" s="187">
        <f>SUM(T132:T146)</f>
        <v>0</v>
      </c>
      <c r="AR131" s="188" t="s">
        <v>78</v>
      </c>
      <c r="AT131" s="189" t="s">
        <v>67</v>
      </c>
      <c r="AU131" s="189" t="s">
        <v>76</v>
      </c>
      <c r="AY131" s="188" t="s">
        <v>153</v>
      </c>
      <c r="BK131" s="190">
        <f>SUM(BK132:BK146)</f>
        <v>0</v>
      </c>
    </row>
    <row r="132" spans="1:65" s="2" customFormat="1" ht="21.75" customHeight="1">
      <c r="A132" s="35"/>
      <c r="B132" s="36"/>
      <c r="C132" s="193" t="s">
        <v>281</v>
      </c>
      <c r="D132" s="193" t="s">
        <v>155</v>
      </c>
      <c r="E132" s="194" t="s">
        <v>2313</v>
      </c>
      <c r="F132" s="195" t="s">
        <v>2314</v>
      </c>
      <c r="G132" s="196" t="s">
        <v>158</v>
      </c>
      <c r="H132" s="197">
        <v>75</v>
      </c>
      <c r="I132" s="198"/>
      <c r="J132" s="199">
        <f>ROUND(I132*H132,2)</f>
        <v>0</v>
      </c>
      <c r="K132" s="195" t="s">
        <v>159</v>
      </c>
      <c r="L132" s="40"/>
      <c r="M132" s="200" t="s">
        <v>19</v>
      </c>
      <c r="N132" s="201" t="s">
        <v>39</v>
      </c>
      <c r="O132" s="65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256</v>
      </c>
      <c r="AT132" s="204" t="s">
        <v>155</v>
      </c>
      <c r="AU132" s="204" t="s">
        <v>78</v>
      </c>
      <c r="AY132" s="18" t="s">
        <v>153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76</v>
      </c>
      <c r="BK132" s="205">
        <f>ROUND(I132*H132,2)</f>
        <v>0</v>
      </c>
      <c r="BL132" s="18" t="s">
        <v>256</v>
      </c>
      <c r="BM132" s="204" t="s">
        <v>2315</v>
      </c>
    </row>
    <row r="133" spans="1:65" s="2" customFormat="1" ht="21.75" customHeight="1">
      <c r="A133" s="35"/>
      <c r="B133" s="36"/>
      <c r="C133" s="193" t="s">
        <v>7</v>
      </c>
      <c r="D133" s="193" t="s">
        <v>155</v>
      </c>
      <c r="E133" s="194" t="s">
        <v>2316</v>
      </c>
      <c r="F133" s="195" t="s">
        <v>2317</v>
      </c>
      <c r="G133" s="196" t="s">
        <v>158</v>
      </c>
      <c r="H133" s="197">
        <v>249.75</v>
      </c>
      <c r="I133" s="198"/>
      <c r="J133" s="199">
        <f>ROUND(I133*H133,2)</f>
        <v>0</v>
      </c>
      <c r="K133" s="195" t="s">
        <v>159</v>
      </c>
      <c r="L133" s="40"/>
      <c r="M133" s="200" t="s">
        <v>19</v>
      </c>
      <c r="N133" s="201" t="s">
        <v>39</v>
      </c>
      <c r="O133" s="6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256</v>
      </c>
      <c r="AT133" s="204" t="s">
        <v>155</v>
      </c>
      <c r="AU133" s="204" t="s">
        <v>78</v>
      </c>
      <c r="AY133" s="18" t="s">
        <v>153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76</v>
      </c>
      <c r="BK133" s="205">
        <f>ROUND(I133*H133,2)</f>
        <v>0</v>
      </c>
      <c r="BL133" s="18" t="s">
        <v>256</v>
      </c>
      <c r="BM133" s="204" t="s">
        <v>2318</v>
      </c>
    </row>
    <row r="134" spans="1:65" s="13" customFormat="1" ht="11.25">
      <c r="B134" s="206"/>
      <c r="C134" s="207"/>
      <c r="D134" s="208" t="s">
        <v>162</v>
      </c>
      <c r="E134" s="209" t="s">
        <v>19</v>
      </c>
      <c r="F134" s="210" t="s">
        <v>2319</v>
      </c>
      <c r="G134" s="207"/>
      <c r="H134" s="209" t="s">
        <v>19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162</v>
      </c>
      <c r="AU134" s="216" t="s">
        <v>78</v>
      </c>
      <c r="AV134" s="13" t="s">
        <v>76</v>
      </c>
      <c r="AW134" s="13" t="s">
        <v>30</v>
      </c>
      <c r="AX134" s="13" t="s">
        <v>68</v>
      </c>
      <c r="AY134" s="216" t="s">
        <v>153</v>
      </c>
    </row>
    <row r="135" spans="1:65" s="14" customFormat="1" ht="11.25">
      <c r="B135" s="217"/>
      <c r="C135" s="218"/>
      <c r="D135" s="208" t="s">
        <v>162</v>
      </c>
      <c r="E135" s="219" t="s">
        <v>19</v>
      </c>
      <c r="F135" s="220" t="s">
        <v>2320</v>
      </c>
      <c r="G135" s="218"/>
      <c r="H135" s="221">
        <v>249.75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162</v>
      </c>
      <c r="AU135" s="227" t="s">
        <v>78</v>
      </c>
      <c r="AV135" s="14" t="s">
        <v>78</v>
      </c>
      <c r="AW135" s="14" t="s">
        <v>30</v>
      </c>
      <c r="AX135" s="14" t="s">
        <v>76</v>
      </c>
      <c r="AY135" s="227" t="s">
        <v>153</v>
      </c>
    </row>
    <row r="136" spans="1:65" s="2" customFormat="1" ht="33" customHeight="1">
      <c r="A136" s="35"/>
      <c r="B136" s="36"/>
      <c r="C136" s="193" t="s">
        <v>290</v>
      </c>
      <c r="D136" s="193" t="s">
        <v>155</v>
      </c>
      <c r="E136" s="194" t="s">
        <v>2321</v>
      </c>
      <c r="F136" s="195" t="s">
        <v>2322</v>
      </c>
      <c r="G136" s="196" t="s">
        <v>308</v>
      </c>
      <c r="H136" s="197">
        <v>35</v>
      </c>
      <c r="I136" s="198"/>
      <c r="J136" s="199">
        <f>ROUND(I136*H136,2)</f>
        <v>0</v>
      </c>
      <c r="K136" s="195" t="s">
        <v>159</v>
      </c>
      <c r="L136" s="40"/>
      <c r="M136" s="200" t="s">
        <v>19</v>
      </c>
      <c r="N136" s="201" t="s">
        <v>39</v>
      </c>
      <c r="O136" s="65"/>
      <c r="P136" s="202">
        <f>O136*H136</f>
        <v>0</v>
      </c>
      <c r="Q136" s="202">
        <v>3.0000000000000001E-5</v>
      </c>
      <c r="R136" s="202">
        <f>Q136*H136</f>
        <v>1.0499999999999999E-3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256</v>
      </c>
      <c r="AT136" s="204" t="s">
        <v>155</v>
      </c>
      <c r="AU136" s="204" t="s">
        <v>78</v>
      </c>
      <c r="AY136" s="18" t="s">
        <v>153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76</v>
      </c>
      <c r="BK136" s="205">
        <f>ROUND(I136*H136,2)</f>
        <v>0</v>
      </c>
      <c r="BL136" s="18" t="s">
        <v>256</v>
      </c>
      <c r="BM136" s="204" t="s">
        <v>2323</v>
      </c>
    </row>
    <row r="137" spans="1:65" s="2" customFormat="1" ht="33" customHeight="1">
      <c r="A137" s="35"/>
      <c r="B137" s="36"/>
      <c r="C137" s="193" t="s">
        <v>295</v>
      </c>
      <c r="D137" s="193" t="s">
        <v>155</v>
      </c>
      <c r="E137" s="194" t="s">
        <v>2324</v>
      </c>
      <c r="F137" s="195" t="s">
        <v>2325</v>
      </c>
      <c r="G137" s="196" t="s">
        <v>158</v>
      </c>
      <c r="H137" s="197">
        <v>249.75</v>
      </c>
      <c r="I137" s="198"/>
      <c r="J137" s="199">
        <f>ROUND(I137*H137,2)</f>
        <v>0</v>
      </c>
      <c r="K137" s="195" t="s">
        <v>159</v>
      </c>
      <c r="L137" s="40"/>
      <c r="M137" s="200" t="s">
        <v>19</v>
      </c>
      <c r="N137" s="201" t="s">
        <v>39</v>
      </c>
      <c r="O137" s="65"/>
      <c r="P137" s="202">
        <f>O137*H137</f>
        <v>0</v>
      </c>
      <c r="Q137" s="202">
        <v>2.0000000000000001E-4</v>
      </c>
      <c r="R137" s="202">
        <f>Q137*H137</f>
        <v>4.9950000000000001E-2</v>
      </c>
      <c r="S137" s="202">
        <v>0</v>
      </c>
      <c r="T137" s="20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256</v>
      </c>
      <c r="AT137" s="204" t="s">
        <v>155</v>
      </c>
      <c r="AU137" s="204" t="s">
        <v>78</v>
      </c>
      <c r="AY137" s="18" t="s">
        <v>153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76</v>
      </c>
      <c r="BK137" s="205">
        <f>ROUND(I137*H137,2)</f>
        <v>0</v>
      </c>
      <c r="BL137" s="18" t="s">
        <v>256</v>
      </c>
      <c r="BM137" s="204" t="s">
        <v>2326</v>
      </c>
    </row>
    <row r="138" spans="1:65" s="13" customFormat="1" ht="11.25">
      <c r="B138" s="206"/>
      <c r="C138" s="207"/>
      <c r="D138" s="208" t="s">
        <v>162</v>
      </c>
      <c r="E138" s="209" t="s">
        <v>19</v>
      </c>
      <c r="F138" s="210" t="s">
        <v>2327</v>
      </c>
      <c r="G138" s="207"/>
      <c r="H138" s="209" t="s">
        <v>19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162</v>
      </c>
      <c r="AU138" s="216" t="s">
        <v>78</v>
      </c>
      <c r="AV138" s="13" t="s">
        <v>76</v>
      </c>
      <c r="AW138" s="13" t="s">
        <v>30</v>
      </c>
      <c r="AX138" s="13" t="s">
        <v>68</v>
      </c>
      <c r="AY138" s="216" t="s">
        <v>153</v>
      </c>
    </row>
    <row r="139" spans="1:65" s="14" customFormat="1" ht="11.25">
      <c r="B139" s="217"/>
      <c r="C139" s="218"/>
      <c r="D139" s="208" t="s">
        <v>162</v>
      </c>
      <c r="E139" s="219" t="s">
        <v>19</v>
      </c>
      <c r="F139" s="220" t="s">
        <v>2328</v>
      </c>
      <c r="G139" s="218"/>
      <c r="H139" s="221">
        <v>249.75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162</v>
      </c>
      <c r="AU139" s="227" t="s">
        <v>78</v>
      </c>
      <c r="AV139" s="14" t="s">
        <v>78</v>
      </c>
      <c r="AW139" s="14" t="s">
        <v>30</v>
      </c>
      <c r="AX139" s="14" t="s">
        <v>76</v>
      </c>
      <c r="AY139" s="227" t="s">
        <v>153</v>
      </c>
    </row>
    <row r="140" spans="1:65" s="2" customFormat="1" ht="33" customHeight="1">
      <c r="A140" s="35"/>
      <c r="B140" s="36"/>
      <c r="C140" s="193" t="s">
        <v>300</v>
      </c>
      <c r="D140" s="193" t="s">
        <v>155</v>
      </c>
      <c r="E140" s="194" t="s">
        <v>2329</v>
      </c>
      <c r="F140" s="195" t="s">
        <v>2330</v>
      </c>
      <c r="G140" s="196" t="s">
        <v>158</v>
      </c>
      <c r="H140" s="197">
        <v>249.75</v>
      </c>
      <c r="I140" s="198"/>
      <c r="J140" s="199">
        <f>ROUND(I140*H140,2)</f>
        <v>0</v>
      </c>
      <c r="K140" s="195" t="s">
        <v>159</v>
      </c>
      <c r="L140" s="40"/>
      <c r="M140" s="200" t="s">
        <v>19</v>
      </c>
      <c r="N140" s="201" t="s">
        <v>39</v>
      </c>
      <c r="O140" s="65"/>
      <c r="P140" s="202">
        <f>O140*H140</f>
        <v>0</v>
      </c>
      <c r="Q140" s="202">
        <v>1.0300000000000001E-3</v>
      </c>
      <c r="R140" s="202">
        <f>Q140*H140</f>
        <v>0.25724250000000004</v>
      </c>
      <c r="S140" s="202">
        <v>0</v>
      </c>
      <c r="T140" s="20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4" t="s">
        <v>256</v>
      </c>
      <c r="AT140" s="204" t="s">
        <v>155</v>
      </c>
      <c r="AU140" s="204" t="s">
        <v>78</v>
      </c>
      <c r="AY140" s="18" t="s">
        <v>153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8" t="s">
        <v>76</v>
      </c>
      <c r="BK140" s="205">
        <f>ROUND(I140*H140,2)</f>
        <v>0</v>
      </c>
      <c r="BL140" s="18" t="s">
        <v>256</v>
      </c>
      <c r="BM140" s="204" t="s">
        <v>2331</v>
      </c>
    </row>
    <row r="141" spans="1:65" s="13" customFormat="1" ht="11.25">
      <c r="B141" s="206"/>
      <c r="C141" s="207"/>
      <c r="D141" s="208" t="s">
        <v>162</v>
      </c>
      <c r="E141" s="209" t="s">
        <v>19</v>
      </c>
      <c r="F141" s="210" t="s">
        <v>2327</v>
      </c>
      <c r="G141" s="207"/>
      <c r="H141" s="209" t="s">
        <v>19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162</v>
      </c>
      <c r="AU141" s="216" t="s">
        <v>78</v>
      </c>
      <c r="AV141" s="13" t="s">
        <v>76</v>
      </c>
      <c r="AW141" s="13" t="s">
        <v>30</v>
      </c>
      <c r="AX141" s="13" t="s">
        <v>68</v>
      </c>
      <c r="AY141" s="216" t="s">
        <v>153</v>
      </c>
    </row>
    <row r="142" spans="1:65" s="14" customFormat="1" ht="11.25">
      <c r="B142" s="217"/>
      <c r="C142" s="218"/>
      <c r="D142" s="208" t="s">
        <v>162</v>
      </c>
      <c r="E142" s="219" t="s">
        <v>19</v>
      </c>
      <c r="F142" s="220" t="s">
        <v>2328</v>
      </c>
      <c r="G142" s="218"/>
      <c r="H142" s="221">
        <v>249.75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162</v>
      </c>
      <c r="AU142" s="227" t="s">
        <v>78</v>
      </c>
      <c r="AV142" s="14" t="s">
        <v>78</v>
      </c>
      <c r="AW142" s="14" t="s">
        <v>30</v>
      </c>
      <c r="AX142" s="14" t="s">
        <v>76</v>
      </c>
      <c r="AY142" s="227" t="s">
        <v>153</v>
      </c>
    </row>
    <row r="143" spans="1:65" s="2" customFormat="1" ht="33" customHeight="1">
      <c r="A143" s="35"/>
      <c r="B143" s="36"/>
      <c r="C143" s="193" t="s">
        <v>305</v>
      </c>
      <c r="D143" s="193" t="s">
        <v>155</v>
      </c>
      <c r="E143" s="194" t="s">
        <v>2332</v>
      </c>
      <c r="F143" s="195" t="s">
        <v>2333</v>
      </c>
      <c r="G143" s="196" t="s">
        <v>158</v>
      </c>
      <c r="H143" s="197">
        <v>249.75</v>
      </c>
      <c r="I143" s="198"/>
      <c r="J143" s="199">
        <f>ROUND(I143*H143,2)</f>
        <v>0</v>
      </c>
      <c r="K143" s="195" t="s">
        <v>159</v>
      </c>
      <c r="L143" s="40"/>
      <c r="M143" s="200" t="s">
        <v>19</v>
      </c>
      <c r="N143" s="201" t="s">
        <v>39</v>
      </c>
      <c r="O143" s="65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256</v>
      </c>
      <c r="AT143" s="204" t="s">
        <v>155</v>
      </c>
      <c r="AU143" s="204" t="s">
        <v>78</v>
      </c>
      <c r="AY143" s="18" t="s">
        <v>153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8" t="s">
        <v>76</v>
      </c>
      <c r="BK143" s="205">
        <f>ROUND(I143*H143,2)</f>
        <v>0</v>
      </c>
      <c r="BL143" s="18" t="s">
        <v>256</v>
      </c>
      <c r="BM143" s="204" t="s">
        <v>2334</v>
      </c>
    </row>
    <row r="144" spans="1:65" s="13" customFormat="1" ht="11.25">
      <c r="B144" s="206"/>
      <c r="C144" s="207"/>
      <c r="D144" s="208" t="s">
        <v>162</v>
      </c>
      <c r="E144" s="209" t="s">
        <v>19</v>
      </c>
      <c r="F144" s="210" t="s">
        <v>2335</v>
      </c>
      <c r="G144" s="207"/>
      <c r="H144" s="209" t="s">
        <v>19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162</v>
      </c>
      <c r="AU144" s="216" t="s">
        <v>78</v>
      </c>
      <c r="AV144" s="13" t="s">
        <v>76</v>
      </c>
      <c r="AW144" s="13" t="s">
        <v>30</v>
      </c>
      <c r="AX144" s="13" t="s">
        <v>68</v>
      </c>
      <c r="AY144" s="216" t="s">
        <v>153</v>
      </c>
    </row>
    <row r="145" spans="1:65" s="14" customFormat="1" ht="11.25">
      <c r="B145" s="217"/>
      <c r="C145" s="218"/>
      <c r="D145" s="208" t="s">
        <v>162</v>
      </c>
      <c r="E145" s="219" t="s">
        <v>19</v>
      </c>
      <c r="F145" s="220" t="s">
        <v>2328</v>
      </c>
      <c r="G145" s="218"/>
      <c r="H145" s="221">
        <v>249.75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162</v>
      </c>
      <c r="AU145" s="227" t="s">
        <v>78</v>
      </c>
      <c r="AV145" s="14" t="s">
        <v>78</v>
      </c>
      <c r="AW145" s="14" t="s">
        <v>30</v>
      </c>
      <c r="AX145" s="14" t="s">
        <v>76</v>
      </c>
      <c r="AY145" s="227" t="s">
        <v>153</v>
      </c>
    </row>
    <row r="146" spans="1:65" s="2" customFormat="1" ht="33" customHeight="1">
      <c r="A146" s="35"/>
      <c r="B146" s="36"/>
      <c r="C146" s="193" t="s">
        <v>312</v>
      </c>
      <c r="D146" s="193" t="s">
        <v>155</v>
      </c>
      <c r="E146" s="194" t="s">
        <v>2336</v>
      </c>
      <c r="F146" s="195" t="s">
        <v>2337</v>
      </c>
      <c r="G146" s="196" t="s">
        <v>158</v>
      </c>
      <c r="H146" s="197">
        <v>249.75</v>
      </c>
      <c r="I146" s="198"/>
      <c r="J146" s="199">
        <f>ROUND(I146*H146,2)</f>
        <v>0</v>
      </c>
      <c r="K146" s="195" t="s">
        <v>159</v>
      </c>
      <c r="L146" s="40"/>
      <c r="M146" s="255" t="s">
        <v>19</v>
      </c>
      <c r="N146" s="256" t="s">
        <v>39</v>
      </c>
      <c r="O146" s="257"/>
      <c r="P146" s="258">
        <f>O146*H146</f>
        <v>0</v>
      </c>
      <c r="Q146" s="258">
        <v>2.0000000000000002E-5</v>
      </c>
      <c r="R146" s="258">
        <f>Q146*H146</f>
        <v>4.9950000000000003E-3</v>
      </c>
      <c r="S146" s="258">
        <v>0</v>
      </c>
      <c r="T146" s="25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256</v>
      </c>
      <c r="AT146" s="204" t="s">
        <v>155</v>
      </c>
      <c r="AU146" s="204" t="s">
        <v>78</v>
      </c>
      <c r="AY146" s="18" t="s">
        <v>153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76</v>
      </c>
      <c r="BK146" s="205">
        <f>ROUND(I146*H146,2)</f>
        <v>0</v>
      </c>
      <c r="BL146" s="18" t="s">
        <v>256</v>
      </c>
      <c r="BM146" s="204" t="s">
        <v>2338</v>
      </c>
    </row>
    <row r="147" spans="1:65" s="2" customFormat="1" ht="6.95" customHeight="1">
      <c r="A147" s="35"/>
      <c r="B147" s="48"/>
      <c r="C147" s="49"/>
      <c r="D147" s="49"/>
      <c r="E147" s="49"/>
      <c r="F147" s="49"/>
      <c r="G147" s="49"/>
      <c r="H147" s="49"/>
      <c r="I147" s="143"/>
      <c r="J147" s="49"/>
      <c r="K147" s="49"/>
      <c r="L147" s="40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algorithmName="SHA-512" hashValue="aL4YWJz03yTMgkq2lqAmBvQCkSSWiwy2RZ2aXG7w+Z+ODwSOz2D5LM3vx78u/vP6bM9NDgoevYp5C+LIoDcjcA==" saltValue="oF9r4IgYIBtbmGMYcakD7cPGMPUfzS2dc0dUtTe6b0HpvEFj9iifkGqVRy77frPoijqirX27vWnWiCwEZMwEFQ==" spinCount="100000" sheet="1" objects="1" scenarios="1" formatColumns="0" formatRows="0" autoFilter="0"/>
  <autoFilter ref="C86:K146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8" t="s">
        <v>103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78</v>
      </c>
    </row>
    <row r="4" spans="1:46" s="1" customFormat="1" ht="24.95" customHeight="1">
      <c r="B4" s="21"/>
      <c r="D4" s="113" t="s">
        <v>107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83" t="str">
        <f>'Rekapitulace zakázky'!K6</f>
        <v>Šumperk ON - oprava VB</v>
      </c>
      <c r="F7" s="384"/>
      <c r="G7" s="384"/>
      <c r="H7" s="384"/>
      <c r="I7" s="109"/>
      <c r="L7" s="21"/>
    </row>
    <row r="8" spans="1:46" s="2" customFormat="1" ht="12" customHeight="1">
      <c r="A8" s="35"/>
      <c r="B8" s="40"/>
      <c r="C8" s="35"/>
      <c r="D8" s="115" t="s">
        <v>108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5" t="s">
        <v>2339</v>
      </c>
      <c r="F9" s="386"/>
      <c r="G9" s="386"/>
      <c r="H9" s="386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>
        <f>'Rekapitulace zakázky'!AN8</f>
        <v>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22</v>
      </c>
      <c r="F15" s="35"/>
      <c r="G15" s="35"/>
      <c r="H15" s="35"/>
      <c r="I15" s="118" t="s">
        <v>26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27</v>
      </c>
      <c r="E17" s="35"/>
      <c r="F17" s="35"/>
      <c r="G17" s="35"/>
      <c r="H17" s="35"/>
      <c r="I17" s="118" t="s">
        <v>25</v>
      </c>
      <c r="J17" s="31" t="str">
        <f>'Rekapitulace zakázky'!AN13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7" t="str">
        <f>'Rekapitulace zakázky'!E14</f>
        <v>Vyplň údaj</v>
      </c>
      <c r="F18" s="388"/>
      <c r="G18" s="388"/>
      <c r="H18" s="388"/>
      <c r="I18" s="118" t="s">
        <v>26</v>
      </c>
      <c r="J18" s="31" t="str">
        <f>'Rekapitulace zakázky'!AN14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29</v>
      </c>
      <c r="E20" s="35"/>
      <c r="F20" s="35"/>
      <c r="G20" s="35"/>
      <c r="H20" s="35"/>
      <c r="I20" s="118" t="s">
        <v>25</v>
      </c>
      <c r="J20" s="104" t="s">
        <v>19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22</v>
      </c>
      <c r="F21" s="35"/>
      <c r="G21" s="35"/>
      <c r="H21" s="35"/>
      <c r="I21" s="118" t="s">
        <v>26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31</v>
      </c>
      <c r="E23" s="35"/>
      <c r="F23" s="35"/>
      <c r="G23" s="35"/>
      <c r="H23" s="35"/>
      <c r="I23" s="118" t="s">
        <v>25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22</v>
      </c>
      <c r="F24" s="35"/>
      <c r="G24" s="35"/>
      <c r="H24" s="35"/>
      <c r="I24" s="118" t="s">
        <v>26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32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89" t="s">
        <v>19</v>
      </c>
      <c r="F27" s="389"/>
      <c r="G27" s="389"/>
      <c r="H27" s="389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34</v>
      </c>
      <c r="E30" s="35"/>
      <c r="F30" s="35"/>
      <c r="G30" s="35"/>
      <c r="H30" s="35"/>
      <c r="I30" s="116"/>
      <c r="J30" s="127">
        <f>ROUND(J87,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36</v>
      </c>
      <c r="G32" s="35"/>
      <c r="H32" s="35"/>
      <c r="I32" s="129" t="s">
        <v>35</v>
      </c>
      <c r="J32" s="128" t="s">
        <v>37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38</v>
      </c>
      <c r="E33" s="115" t="s">
        <v>39</v>
      </c>
      <c r="F33" s="131">
        <f>ROUND((SUM(BE87:BE228)),  2)</f>
        <v>0</v>
      </c>
      <c r="G33" s="35"/>
      <c r="H33" s="35"/>
      <c r="I33" s="132">
        <v>0.21</v>
      </c>
      <c r="J33" s="131">
        <f>ROUND(((SUM(BE87:BE228))*I33),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40</v>
      </c>
      <c r="F34" s="131">
        <f>ROUND((SUM(BF87:BF228)),  2)</f>
        <v>0</v>
      </c>
      <c r="G34" s="35"/>
      <c r="H34" s="35"/>
      <c r="I34" s="132">
        <v>0.15</v>
      </c>
      <c r="J34" s="131">
        <f>ROUND(((SUM(BF87:BF228))*I34),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41</v>
      </c>
      <c r="F35" s="131">
        <f>ROUND((SUM(BG87:BG228)),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42</v>
      </c>
      <c r="F36" s="131">
        <f>ROUND((SUM(BH87:BH228)),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43</v>
      </c>
      <c r="F37" s="131">
        <f>ROUND((SUM(BI87:BI228)),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90" t="str">
        <f>E7</f>
        <v>Šumperk ON - oprava VB</v>
      </c>
      <c r="F48" s="391"/>
      <c r="G48" s="391"/>
      <c r="H48" s="391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4" t="str">
        <f>E9</f>
        <v>SO04 - Elektroinstalace</v>
      </c>
      <c r="F50" s="392"/>
      <c r="G50" s="392"/>
      <c r="H50" s="392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8" t="s">
        <v>23</v>
      </c>
      <c r="J52" s="60">
        <f>IF(J12="","",J12)</f>
        <v>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8" t="s">
        <v>29</v>
      </c>
      <c r="J54" s="33" t="str">
        <f>E21</f>
        <v xml:space="preserve">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8" t="s">
        <v>31</v>
      </c>
      <c r="J55" s="33" t="str">
        <f>E24</f>
        <v xml:space="preserve">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111</v>
      </c>
      <c r="D57" s="148"/>
      <c r="E57" s="148"/>
      <c r="F57" s="148"/>
      <c r="G57" s="148"/>
      <c r="H57" s="148"/>
      <c r="I57" s="149"/>
      <c r="J57" s="150" t="s">
        <v>112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66</v>
      </c>
      <c r="D59" s="37"/>
      <c r="E59" s="37"/>
      <c r="F59" s="37"/>
      <c r="G59" s="37"/>
      <c r="H59" s="37"/>
      <c r="I59" s="116"/>
      <c r="J59" s="78">
        <f>J87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52"/>
      <c r="C60" s="153"/>
      <c r="D60" s="154" t="s">
        <v>114</v>
      </c>
      <c r="E60" s="155"/>
      <c r="F60" s="155"/>
      <c r="G60" s="155"/>
      <c r="H60" s="155"/>
      <c r="I60" s="156"/>
      <c r="J60" s="157">
        <f>J88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121</v>
      </c>
      <c r="E61" s="161"/>
      <c r="F61" s="161"/>
      <c r="G61" s="161"/>
      <c r="H61" s="161"/>
      <c r="I61" s="162"/>
      <c r="J61" s="163">
        <f>J89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122</v>
      </c>
      <c r="E62" s="161"/>
      <c r="F62" s="161"/>
      <c r="G62" s="161"/>
      <c r="H62" s="161"/>
      <c r="I62" s="162"/>
      <c r="J62" s="163">
        <f>J92</f>
        <v>0</v>
      </c>
      <c r="K62" s="98"/>
      <c r="L62" s="164"/>
    </row>
    <row r="63" spans="1:47" s="9" customFormat="1" ht="24.95" customHeight="1">
      <c r="B63" s="152"/>
      <c r="C63" s="153"/>
      <c r="D63" s="154" t="s">
        <v>124</v>
      </c>
      <c r="E63" s="155"/>
      <c r="F63" s="155"/>
      <c r="G63" s="155"/>
      <c r="H63" s="155"/>
      <c r="I63" s="156"/>
      <c r="J63" s="157">
        <f>J98</f>
        <v>0</v>
      </c>
      <c r="K63" s="153"/>
      <c r="L63" s="158"/>
    </row>
    <row r="64" spans="1:47" s="10" customFormat="1" ht="19.899999999999999" customHeight="1">
      <c r="B64" s="159"/>
      <c r="C64" s="98"/>
      <c r="D64" s="160" t="s">
        <v>2340</v>
      </c>
      <c r="E64" s="161"/>
      <c r="F64" s="161"/>
      <c r="G64" s="161"/>
      <c r="H64" s="161"/>
      <c r="I64" s="162"/>
      <c r="J64" s="163">
        <f>J99</f>
        <v>0</v>
      </c>
      <c r="K64" s="98"/>
      <c r="L64" s="164"/>
    </row>
    <row r="65" spans="1:31" s="10" customFormat="1" ht="19.899999999999999" customHeight="1">
      <c r="B65" s="159"/>
      <c r="C65" s="98"/>
      <c r="D65" s="160" t="s">
        <v>2341</v>
      </c>
      <c r="E65" s="161"/>
      <c r="F65" s="161"/>
      <c r="G65" s="161"/>
      <c r="H65" s="161"/>
      <c r="I65" s="162"/>
      <c r="J65" s="163">
        <f>J108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2342</v>
      </c>
      <c r="E66" s="161"/>
      <c r="F66" s="161"/>
      <c r="G66" s="161"/>
      <c r="H66" s="161"/>
      <c r="I66" s="162"/>
      <c r="J66" s="163">
        <f>J222</f>
        <v>0</v>
      </c>
      <c r="K66" s="98"/>
      <c r="L66" s="164"/>
    </row>
    <row r="67" spans="1:31" s="9" customFormat="1" ht="24.95" customHeight="1">
      <c r="B67" s="152"/>
      <c r="C67" s="153"/>
      <c r="D67" s="154" t="s">
        <v>2343</v>
      </c>
      <c r="E67" s="155"/>
      <c r="F67" s="155"/>
      <c r="G67" s="155"/>
      <c r="H67" s="155"/>
      <c r="I67" s="156"/>
      <c r="J67" s="157">
        <f>J227</f>
        <v>0</v>
      </c>
      <c r="K67" s="153"/>
      <c r="L67" s="158"/>
    </row>
    <row r="68" spans="1:31" s="2" customFormat="1" ht="21.75" customHeight="1">
      <c r="A68" s="35"/>
      <c r="B68" s="36"/>
      <c r="C68" s="37"/>
      <c r="D68" s="37"/>
      <c r="E68" s="37"/>
      <c r="F68" s="37"/>
      <c r="G68" s="37"/>
      <c r="H68" s="37"/>
      <c r="I68" s="116"/>
      <c r="J68" s="37"/>
      <c r="K68" s="37"/>
      <c r="L68" s="11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48"/>
      <c r="C69" s="49"/>
      <c r="D69" s="49"/>
      <c r="E69" s="49"/>
      <c r="F69" s="49"/>
      <c r="G69" s="49"/>
      <c r="H69" s="49"/>
      <c r="I69" s="143"/>
      <c r="J69" s="49"/>
      <c r="K69" s="49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3" spans="1:31" s="2" customFormat="1" ht="6.95" customHeight="1">
      <c r="A73" s="35"/>
      <c r="B73" s="50"/>
      <c r="C73" s="51"/>
      <c r="D73" s="51"/>
      <c r="E73" s="51"/>
      <c r="F73" s="51"/>
      <c r="G73" s="51"/>
      <c r="H73" s="51"/>
      <c r="I73" s="146"/>
      <c r="J73" s="51"/>
      <c r="K73" s="51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24.95" customHeight="1">
      <c r="A74" s="35"/>
      <c r="B74" s="36"/>
      <c r="C74" s="24" t="s">
        <v>138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16</v>
      </c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90" t="str">
        <f>E7</f>
        <v>Šumperk ON - oprava VB</v>
      </c>
      <c r="F77" s="391"/>
      <c r="G77" s="391"/>
      <c r="H77" s="391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108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44" t="str">
        <f>E9</f>
        <v>SO04 - Elektroinstalace</v>
      </c>
      <c r="F79" s="392"/>
      <c r="G79" s="392"/>
      <c r="H79" s="392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F12</f>
        <v xml:space="preserve"> </v>
      </c>
      <c r="G81" s="37"/>
      <c r="H81" s="37"/>
      <c r="I81" s="118" t="s">
        <v>23</v>
      </c>
      <c r="J81" s="60">
        <f>IF(J12="","",J12)</f>
        <v>0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24</v>
      </c>
      <c r="D83" s="37"/>
      <c r="E83" s="37"/>
      <c r="F83" s="28" t="str">
        <f>E15</f>
        <v xml:space="preserve"> </v>
      </c>
      <c r="G83" s="37"/>
      <c r="H83" s="37"/>
      <c r="I83" s="118" t="s">
        <v>29</v>
      </c>
      <c r="J83" s="33" t="str">
        <f>E21</f>
        <v xml:space="preserve"> 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27</v>
      </c>
      <c r="D84" s="37"/>
      <c r="E84" s="37"/>
      <c r="F84" s="28" t="str">
        <f>IF(E18="","",E18)</f>
        <v>Vyplň údaj</v>
      </c>
      <c r="G84" s="37"/>
      <c r="H84" s="37"/>
      <c r="I84" s="118" t="s">
        <v>31</v>
      </c>
      <c r="J84" s="33" t="str">
        <f>E24</f>
        <v xml:space="preserve">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5"/>
      <c r="B86" s="166"/>
      <c r="C86" s="167" t="s">
        <v>139</v>
      </c>
      <c r="D86" s="168" t="s">
        <v>53</v>
      </c>
      <c r="E86" s="168" t="s">
        <v>49</v>
      </c>
      <c r="F86" s="168" t="s">
        <v>50</v>
      </c>
      <c r="G86" s="168" t="s">
        <v>140</v>
      </c>
      <c r="H86" s="168" t="s">
        <v>141</v>
      </c>
      <c r="I86" s="169" t="s">
        <v>142</v>
      </c>
      <c r="J86" s="168" t="s">
        <v>112</v>
      </c>
      <c r="K86" s="170" t="s">
        <v>143</v>
      </c>
      <c r="L86" s="171"/>
      <c r="M86" s="69" t="s">
        <v>19</v>
      </c>
      <c r="N86" s="70" t="s">
        <v>38</v>
      </c>
      <c r="O86" s="70" t="s">
        <v>144</v>
      </c>
      <c r="P86" s="70" t="s">
        <v>145</v>
      </c>
      <c r="Q86" s="70" t="s">
        <v>146</v>
      </c>
      <c r="R86" s="70" t="s">
        <v>147</v>
      </c>
      <c r="S86" s="70" t="s">
        <v>148</v>
      </c>
      <c r="T86" s="71" t="s">
        <v>149</v>
      </c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65" s="2" customFormat="1" ht="22.9" customHeight="1">
      <c r="A87" s="35"/>
      <c r="B87" s="36"/>
      <c r="C87" s="76" t="s">
        <v>150</v>
      </c>
      <c r="D87" s="37"/>
      <c r="E87" s="37"/>
      <c r="F87" s="37"/>
      <c r="G87" s="37"/>
      <c r="H87" s="37"/>
      <c r="I87" s="116"/>
      <c r="J87" s="172">
        <f>BK87</f>
        <v>0</v>
      </c>
      <c r="K87" s="37"/>
      <c r="L87" s="40"/>
      <c r="M87" s="72"/>
      <c r="N87" s="173"/>
      <c r="O87" s="73"/>
      <c r="P87" s="174">
        <f>P88+P98+P227</f>
        <v>0</v>
      </c>
      <c r="Q87" s="73"/>
      <c r="R87" s="174">
        <f>R88+R98+R227</f>
        <v>0.56890600000000002</v>
      </c>
      <c r="S87" s="73"/>
      <c r="T87" s="175">
        <f>T88+T98+T227</f>
        <v>0.40199999999999997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67</v>
      </c>
      <c r="AU87" s="18" t="s">
        <v>113</v>
      </c>
      <c r="BK87" s="176">
        <f>BK88+BK98+BK227</f>
        <v>0</v>
      </c>
    </row>
    <row r="88" spans="1:65" s="12" customFormat="1" ht="25.9" customHeight="1">
      <c r="B88" s="177"/>
      <c r="C88" s="178"/>
      <c r="D88" s="179" t="s">
        <v>67</v>
      </c>
      <c r="E88" s="180" t="s">
        <v>151</v>
      </c>
      <c r="F88" s="180" t="s">
        <v>152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P89+P92</f>
        <v>0</v>
      </c>
      <c r="Q88" s="185"/>
      <c r="R88" s="186">
        <f>R89+R92</f>
        <v>0</v>
      </c>
      <c r="S88" s="185"/>
      <c r="T88" s="187">
        <f>T89+T92</f>
        <v>0.40199999999999997</v>
      </c>
      <c r="AR88" s="188" t="s">
        <v>76</v>
      </c>
      <c r="AT88" s="189" t="s">
        <v>67</v>
      </c>
      <c r="AU88" s="189" t="s">
        <v>68</v>
      </c>
      <c r="AY88" s="188" t="s">
        <v>153</v>
      </c>
      <c r="BK88" s="190">
        <f>BK89+BK92</f>
        <v>0</v>
      </c>
    </row>
    <row r="89" spans="1:65" s="12" customFormat="1" ht="22.9" customHeight="1">
      <c r="B89" s="177"/>
      <c r="C89" s="178"/>
      <c r="D89" s="179" t="s">
        <v>67</v>
      </c>
      <c r="E89" s="191" t="s">
        <v>213</v>
      </c>
      <c r="F89" s="191" t="s">
        <v>320</v>
      </c>
      <c r="G89" s="178"/>
      <c r="H89" s="178"/>
      <c r="I89" s="181"/>
      <c r="J89" s="192">
        <f>BK89</f>
        <v>0</v>
      </c>
      <c r="K89" s="178"/>
      <c r="L89" s="183"/>
      <c r="M89" s="184"/>
      <c r="N89" s="185"/>
      <c r="O89" s="185"/>
      <c r="P89" s="186">
        <f>SUM(P90:P91)</f>
        <v>0</v>
      </c>
      <c r="Q89" s="185"/>
      <c r="R89" s="186">
        <f>SUM(R90:R91)</f>
        <v>0</v>
      </c>
      <c r="S89" s="185"/>
      <c r="T89" s="187">
        <f>SUM(T90:T91)</f>
        <v>0.40199999999999997</v>
      </c>
      <c r="AR89" s="188" t="s">
        <v>76</v>
      </c>
      <c r="AT89" s="189" t="s">
        <v>67</v>
      </c>
      <c r="AU89" s="189" t="s">
        <v>76</v>
      </c>
      <c r="AY89" s="188" t="s">
        <v>153</v>
      </c>
      <c r="BK89" s="190">
        <f>SUM(BK90:BK91)</f>
        <v>0</v>
      </c>
    </row>
    <row r="90" spans="1:65" s="2" customFormat="1" ht="33" customHeight="1">
      <c r="A90" s="35"/>
      <c r="B90" s="36"/>
      <c r="C90" s="193" t="s">
        <v>76</v>
      </c>
      <c r="D90" s="193" t="s">
        <v>155</v>
      </c>
      <c r="E90" s="194" t="s">
        <v>2344</v>
      </c>
      <c r="F90" s="195" t="s">
        <v>2345</v>
      </c>
      <c r="G90" s="196" t="s">
        <v>308</v>
      </c>
      <c r="H90" s="197">
        <v>145</v>
      </c>
      <c r="I90" s="198"/>
      <c r="J90" s="199">
        <f>ROUND(I90*H90,2)</f>
        <v>0</v>
      </c>
      <c r="K90" s="195" t="s">
        <v>159</v>
      </c>
      <c r="L90" s="40"/>
      <c r="M90" s="200" t="s">
        <v>19</v>
      </c>
      <c r="N90" s="201" t="s">
        <v>39</v>
      </c>
      <c r="O90" s="65"/>
      <c r="P90" s="202">
        <f>O90*H90</f>
        <v>0</v>
      </c>
      <c r="Q90" s="202">
        <v>0</v>
      </c>
      <c r="R90" s="202">
        <f>Q90*H90</f>
        <v>0</v>
      </c>
      <c r="S90" s="202">
        <v>2E-3</v>
      </c>
      <c r="T90" s="203">
        <f>S90*H90</f>
        <v>0.28999999999999998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160</v>
      </c>
      <c r="AT90" s="204" t="s">
        <v>155</v>
      </c>
      <c r="AU90" s="204" t="s">
        <v>78</v>
      </c>
      <c r="AY90" s="18" t="s">
        <v>153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76</v>
      </c>
      <c r="BK90" s="205">
        <f>ROUND(I90*H90,2)</f>
        <v>0</v>
      </c>
      <c r="BL90" s="18" t="s">
        <v>160</v>
      </c>
      <c r="BM90" s="204" t="s">
        <v>2346</v>
      </c>
    </row>
    <row r="91" spans="1:65" s="2" customFormat="1" ht="33" customHeight="1">
      <c r="A91" s="35"/>
      <c r="B91" s="36"/>
      <c r="C91" s="193" t="s">
        <v>78</v>
      </c>
      <c r="D91" s="193" t="s">
        <v>155</v>
      </c>
      <c r="E91" s="194" t="s">
        <v>2347</v>
      </c>
      <c r="F91" s="195" t="s">
        <v>2348</v>
      </c>
      <c r="G91" s="196" t="s">
        <v>308</v>
      </c>
      <c r="H91" s="197">
        <v>28</v>
      </c>
      <c r="I91" s="198"/>
      <c r="J91" s="199">
        <f>ROUND(I91*H91,2)</f>
        <v>0</v>
      </c>
      <c r="K91" s="195" t="s">
        <v>159</v>
      </c>
      <c r="L91" s="40"/>
      <c r="M91" s="200" t="s">
        <v>19</v>
      </c>
      <c r="N91" s="201" t="s">
        <v>39</v>
      </c>
      <c r="O91" s="65"/>
      <c r="P91" s="202">
        <f>O91*H91</f>
        <v>0</v>
      </c>
      <c r="Q91" s="202">
        <v>0</v>
      </c>
      <c r="R91" s="202">
        <f>Q91*H91</f>
        <v>0</v>
      </c>
      <c r="S91" s="202">
        <v>4.0000000000000001E-3</v>
      </c>
      <c r="T91" s="203">
        <f>S91*H91</f>
        <v>0.112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160</v>
      </c>
      <c r="AT91" s="204" t="s">
        <v>155</v>
      </c>
      <c r="AU91" s="204" t="s">
        <v>78</v>
      </c>
      <c r="AY91" s="18" t="s">
        <v>153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76</v>
      </c>
      <c r="BK91" s="205">
        <f>ROUND(I91*H91,2)</f>
        <v>0</v>
      </c>
      <c r="BL91" s="18" t="s">
        <v>160</v>
      </c>
      <c r="BM91" s="204" t="s">
        <v>2349</v>
      </c>
    </row>
    <row r="92" spans="1:65" s="12" customFormat="1" ht="22.9" customHeight="1">
      <c r="B92" s="177"/>
      <c r="C92" s="178"/>
      <c r="D92" s="179" t="s">
        <v>67</v>
      </c>
      <c r="E92" s="191" t="s">
        <v>427</v>
      </c>
      <c r="F92" s="191" t="s">
        <v>428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SUM(P93:P97)</f>
        <v>0</v>
      </c>
      <c r="Q92" s="185"/>
      <c r="R92" s="186">
        <f>SUM(R93:R97)</f>
        <v>0</v>
      </c>
      <c r="S92" s="185"/>
      <c r="T92" s="187">
        <f>SUM(T93:T97)</f>
        <v>0</v>
      </c>
      <c r="AR92" s="188" t="s">
        <v>76</v>
      </c>
      <c r="AT92" s="189" t="s">
        <v>67</v>
      </c>
      <c r="AU92" s="189" t="s">
        <v>76</v>
      </c>
      <c r="AY92" s="188" t="s">
        <v>153</v>
      </c>
      <c r="BK92" s="190">
        <f>SUM(BK93:BK97)</f>
        <v>0</v>
      </c>
    </row>
    <row r="93" spans="1:65" s="2" customFormat="1" ht="33" customHeight="1">
      <c r="A93" s="35"/>
      <c r="B93" s="36"/>
      <c r="C93" s="193" t="s">
        <v>175</v>
      </c>
      <c r="D93" s="193" t="s">
        <v>155</v>
      </c>
      <c r="E93" s="194" t="s">
        <v>1170</v>
      </c>
      <c r="F93" s="195" t="s">
        <v>1171</v>
      </c>
      <c r="G93" s="196" t="s">
        <v>432</v>
      </c>
      <c r="H93" s="197">
        <v>0.40200000000000002</v>
      </c>
      <c r="I93" s="198"/>
      <c r="J93" s="199">
        <f>ROUND(I93*H93,2)</f>
        <v>0</v>
      </c>
      <c r="K93" s="195" t="s">
        <v>159</v>
      </c>
      <c r="L93" s="40"/>
      <c r="M93" s="200" t="s">
        <v>19</v>
      </c>
      <c r="N93" s="201" t="s">
        <v>39</v>
      </c>
      <c r="O93" s="65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160</v>
      </c>
      <c r="AT93" s="204" t="s">
        <v>155</v>
      </c>
      <c r="AU93" s="204" t="s">
        <v>78</v>
      </c>
      <c r="AY93" s="18" t="s">
        <v>153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8" t="s">
        <v>76</v>
      </c>
      <c r="BK93" s="205">
        <f>ROUND(I93*H93,2)</f>
        <v>0</v>
      </c>
      <c r="BL93" s="18" t="s">
        <v>160</v>
      </c>
      <c r="BM93" s="204" t="s">
        <v>2350</v>
      </c>
    </row>
    <row r="94" spans="1:65" s="2" customFormat="1" ht="21.75" customHeight="1">
      <c r="A94" s="35"/>
      <c r="B94" s="36"/>
      <c r="C94" s="193" t="s">
        <v>160</v>
      </c>
      <c r="D94" s="193" t="s">
        <v>155</v>
      </c>
      <c r="E94" s="194" t="s">
        <v>440</v>
      </c>
      <c r="F94" s="195" t="s">
        <v>441</v>
      </c>
      <c r="G94" s="196" t="s">
        <v>432</v>
      </c>
      <c r="H94" s="197">
        <v>0.40200000000000002</v>
      </c>
      <c r="I94" s="198"/>
      <c r="J94" s="199">
        <f>ROUND(I94*H94,2)</f>
        <v>0</v>
      </c>
      <c r="K94" s="195" t="s">
        <v>159</v>
      </c>
      <c r="L94" s="40"/>
      <c r="M94" s="200" t="s">
        <v>19</v>
      </c>
      <c r="N94" s="201" t="s">
        <v>39</v>
      </c>
      <c r="O94" s="65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160</v>
      </c>
      <c r="AT94" s="204" t="s">
        <v>155</v>
      </c>
      <c r="AU94" s="204" t="s">
        <v>78</v>
      </c>
      <c r="AY94" s="18" t="s">
        <v>153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8" t="s">
        <v>76</v>
      </c>
      <c r="BK94" s="205">
        <f>ROUND(I94*H94,2)</f>
        <v>0</v>
      </c>
      <c r="BL94" s="18" t="s">
        <v>160</v>
      </c>
      <c r="BM94" s="204" t="s">
        <v>2351</v>
      </c>
    </row>
    <row r="95" spans="1:65" s="2" customFormat="1" ht="33" customHeight="1">
      <c r="A95" s="35"/>
      <c r="B95" s="36"/>
      <c r="C95" s="193" t="s">
        <v>186</v>
      </c>
      <c r="D95" s="193" t="s">
        <v>155</v>
      </c>
      <c r="E95" s="194" t="s">
        <v>444</v>
      </c>
      <c r="F95" s="195" t="s">
        <v>445</v>
      </c>
      <c r="G95" s="196" t="s">
        <v>432</v>
      </c>
      <c r="H95" s="197">
        <v>12.06</v>
      </c>
      <c r="I95" s="198"/>
      <c r="J95" s="199">
        <f>ROUND(I95*H95,2)</f>
        <v>0</v>
      </c>
      <c r="K95" s="195" t="s">
        <v>159</v>
      </c>
      <c r="L95" s="40"/>
      <c r="M95" s="200" t="s">
        <v>19</v>
      </c>
      <c r="N95" s="201" t="s">
        <v>39</v>
      </c>
      <c r="O95" s="6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160</v>
      </c>
      <c r="AT95" s="204" t="s">
        <v>155</v>
      </c>
      <c r="AU95" s="204" t="s">
        <v>78</v>
      </c>
      <c r="AY95" s="18" t="s">
        <v>153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76</v>
      </c>
      <c r="BK95" s="205">
        <f>ROUND(I95*H95,2)</f>
        <v>0</v>
      </c>
      <c r="BL95" s="18" t="s">
        <v>160</v>
      </c>
      <c r="BM95" s="204" t="s">
        <v>2352</v>
      </c>
    </row>
    <row r="96" spans="1:65" s="14" customFormat="1" ht="11.25">
      <c r="B96" s="217"/>
      <c r="C96" s="218"/>
      <c r="D96" s="208" t="s">
        <v>162</v>
      </c>
      <c r="E96" s="219" t="s">
        <v>19</v>
      </c>
      <c r="F96" s="220" t="s">
        <v>2353</v>
      </c>
      <c r="G96" s="218"/>
      <c r="H96" s="221">
        <v>12.06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162</v>
      </c>
      <c r="AU96" s="227" t="s">
        <v>78</v>
      </c>
      <c r="AV96" s="14" t="s">
        <v>78</v>
      </c>
      <c r="AW96" s="14" t="s">
        <v>30</v>
      </c>
      <c r="AX96" s="14" t="s">
        <v>76</v>
      </c>
      <c r="AY96" s="227" t="s">
        <v>153</v>
      </c>
    </row>
    <row r="97" spans="1:65" s="2" customFormat="1" ht="33" customHeight="1">
      <c r="A97" s="35"/>
      <c r="B97" s="36"/>
      <c r="C97" s="193" t="s">
        <v>193</v>
      </c>
      <c r="D97" s="193" t="s">
        <v>155</v>
      </c>
      <c r="E97" s="194" t="s">
        <v>449</v>
      </c>
      <c r="F97" s="195" t="s">
        <v>450</v>
      </c>
      <c r="G97" s="196" t="s">
        <v>432</v>
      </c>
      <c r="H97" s="197">
        <v>2.2999999999999998</v>
      </c>
      <c r="I97" s="198"/>
      <c r="J97" s="199">
        <f>ROUND(I97*H97,2)</f>
        <v>0</v>
      </c>
      <c r="K97" s="195" t="s">
        <v>159</v>
      </c>
      <c r="L97" s="40"/>
      <c r="M97" s="200" t="s">
        <v>19</v>
      </c>
      <c r="N97" s="201" t="s">
        <v>39</v>
      </c>
      <c r="O97" s="6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160</v>
      </c>
      <c r="AT97" s="204" t="s">
        <v>155</v>
      </c>
      <c r="AU97" s="204" t="s">
        <v>78</v>
      </c>
      <c r="AY97" s="18" t="s">
        <v>153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76</v>
      </c>
      <c r="BK97" s="205">
        <f>ROUND(I97*H97,2)</f>
        <v>0</v>
      </c>
      <c r="BL97" s="18" t="s">
        <v>160</v>
      </c>
      <c r="BM97" s="204" t="s">
        <v>2354</v>
      </c>
    </row>
    <row r="98" spans="1:65" s="12" customFormat="1" ht="25.9" customHeight="1">
      <c r="B98" s="177"/>
      <c r="C98" s="178"/>
      <c r="D98" s="179" t="s">
        <v>67</v>
      </c>
      <c r="E98" s="180" t="s">
        <v>458</v>
      </c>
      <c r="F98" s="180" t="s">
        <v>459</v>
      </c>
      <c r="G98" s="178"/>
      <c r="H98" s="178"/>
      <c r="I98" s="181"/>
      <c r="J98" s="182">
        <f>BK98</f>
        <v>0</v>
      </c>
      <c r="K98" s="178"/>
      <c r="L98" s="183"/>
      <c r="M98" s="184"/>
      <c r="N98" s="185"/>
      <c r="O98" s="185"/>
      <c r="P98" s="186">
        <f>P99+P108+P222</f>
        <v>0</v>
      </c>
      <c r="Q98" s="185"/>
      <c r="R98" s="186">
        <f>R99+R108+R222</f>
        <v>0.56890600000000002</v>
      </c>
      <c r="S98" s="185"/>
      <c r="T98" s="187">
        <f>T99+T108+T222</f>
        <v>0</v>
      </c>
      <c r="AR98" s="188" t="s">
        <v>78</v>
      </c>
      <c r="AT98" s="189" t="s">
        <v>67</v>
      </c>
      <c r="AU98" s="189" t="s">
        <v>68</v>
      </c>
      <c r="AY98" s="188" t="s">
        <v>153</v>
      </c>
      <c r="BK98" s="190">
        <f>BK99+BK108+BK222</f>
        <v>0</v>
      </c>
    </row>
    <row r="99" spans="1:65" s="12" customFormat="1" ht="22.9" customHeight="1">
      <c r="B99" s="177"/>
      <c r="C99" s="178"/>
      <c r="D99" s="179" t="s">
        <v>67</v>
      </c>
      <c r="E99" s="191" t="s">
        <v>2355</v>
      </c>
      <c r="F99" s="191" t="s">
        <v>2356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SUM(P100:P107)</f>
        <v>0</v>
      </c>
      <c r="Q99" s="185"/>
      <c r="R99" s="186">
        <f>SUM(R100:R107)</f>
        <v>0</v>
      </c>
      <c r="S99" s="185"/>
      <c r="T99" s="187">
        <f>SUM(T100:T107)</f>
        <v>0</v>
      </c>
      <c r="AR99" s="188" t="s">
        <v>76</v>
      </c>
      <c r="AT99" s="189" t="s">
        <v>67</v>
      </c>
      <c r="AU99" s="189" t="s">
        <v>76</v>
      </c>
      <c r="AY99" s="188" t="s">
        <v>153</v>
      </c>
      <c r="BK99" s="190">
        <f>SUM(BK100:BK107)</f>
        <v>0</v>
      </c>
    </row>
    <row r="100" spans="1:65" s="2" customFormat="1" ht="16.5" customHeight="1">
      <c r="A100" s="35"/>
      <c r="B100" s="36"/>
      <c r="C100" s="193" t="s">
        <v>201</v>
      </c>
      <c r="D100" s="193" t="s">
        <v>155</v>
      </c>
      <c r="E100" s="194" t="s">
        <v>2357</v>
      </c>
      <c r="F100" s="195" t="s">
        <v>2358</v>
      </c>
      <c r="G100" s="196" t="s">
        <v>620</v>
      </c>
      <c r="H100" s="197">
        <v>1</v>
      </c>
      <c r="I100" s="198"/>
      <c r="J100" s="199">
        <f>ROUND(I100*H100,2)</f>
        <v>0</v>
      </c>
      <c r="K100" s="195" t="s">
        <v>19</v>
      </c>
      <c r="L100" s="40"/>
      <c r="M100" s="200" t="s">
        <v>19</v>
      </c>
      <c r="N100" s="201" t="s">
        <v>39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160</v>
      </c>
      <c r="AT100" s="204" t="s">
        <v>155</v>
      </c>
      <c r="AU100" s="204" t="s">
        <v>78</v>
      </c>
      <c r="AY100" s="18" t="s">
        <v>153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76</v>
      </c>
      <c r="BK100" s="205">
        <f>ROUND(I100*H100,2)</f>
        <v>0</v>
      </c>
      <c r="BL100" s="18" t="s">
        <v>160</v>
      </c>
      <c r="BM100" s="204" t="s">
        <v>2359</v>
      </c>
    </row>
    <row r="101" spans="1:65" s="2" customFormat="1" ht="29.25">
      <c r="A101" s="35"/>
      <c r="B101" s="36"/>
      <c r="C101" s="37"/>
      <c r="D101" s="208" t="s">
        <v>622</v>
      </c>
      <c r="E101" s="37"/>
      <c r="F101" s="249" t="s">
        <v>2360</v>
      </c>
      <c r="G101" s="37"/>
      <c r="H101" s="37"/>
      <c r="I101" s="116"/>
      <c r="J101" s="37"/>
      <c r="K101" s="37"/>
      <c r="L101" s="40"/>
      <c r="M101" s="250"/>
      <c r="N101" s="25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622</v>
      </c>
      <c r="AU101" s="18" t="s">
        <v>78</v>
      </c>
    </row>
    <row r="102" spans="1:65" s="13" customFormat="1" ht="22.5">
      <c r="B102" s="206"/>
      <c r="C102" s="207"/>
      <c r="D102" s="208" t="s">
        <v>162</v>
      </c>
      <c r="E102" s="209" t="s">
        <v>19</v>
      </c>
      <c r="F102" s="210" t="s">
        <v>2361</v>
      </c>
      <c r="G102" s="207"/>
      <c r="H102" s="209" t="s">
        <v>19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162</v>
      </c>
      <c r="AU102" s="216" t="s">
        <v>78</v>
      </c>
      <c r="AV102" s="13" t="s">
        <v>76</v>
      </c>
      <c r="AW102" s="13" t="s">
        <v>30</v>
      </c>
      <c r="AX102" s="13" t="s">
        <v>68</v>
      </c>
      <c r="AY102" s="216" t="s">
        <v>153</v>
      </c>
    </row>
    <row r="103" spans="1:65" s="14" customFormat="1" ht="11.25">
      <c r="B103" s="217"/>
      <c r="C103" s="218"/>
      <c r="D103" s="208" t="s">
        <v>162</v>
      </c>
      <c r="E103" s="219" t="s">
        <v>19</v>
      </c>
      <c r="F103" s="220" t="s">
        <v>76</v>
      </c>
      <c r="G103" s="218"/>
      <c r="H103" s="221">
        <v>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162</v>
      </c>
      <c r="AU103" s="227" t="s">
        <v>78</v>
      </c>
      <c r="AV103" s="14" t="s">
        <v>78</v>
      </c>
      <c r="AW103" s="14" t="s">
        <v>30</v>
      </c>
      <c r="AX103" s="14" t="s">
        <v>76</v>
      </c>
      <c r="AY103" s="227" t="s">
        <v>153</v>
      </c>
    </row>
    <row r="104" spans="1:65" s="2" customFormat="1" ht="16.5" customHeight="1">
      <c r="A104" s="35"/>
      <c r="B104" s="36"/>
      <c r="C104" s="193" t="s">
        <v>207</v>
      </c>
      <c r="D104" s="193" t="s">
        <v>155</v>
      </c>
      <c r="E104" s="194" t="s">
        <v>2362</v>
      </c>
      <c r="F104" s="195" t="s">
        <v>2363</v>
      </c>
      <c r="G104" s="196" t="s">
        <v>620</v>
      </c>
      <c r="H104" s="197">
        <v>1</v>
      </c>
      <c r="I104" s="198"/>
      <c r="J104" s="199">
        <f>ROUND(I104*H104,2)</f>
        <v>0</v>
      </c>
      <c r="K104" s="195" t="s">
        <v>19</v>
      </c>
      <c r="L104" s="40"/>
      <c r="M104" s="200" t="s">
        <v>19</v>
      </c>
      <c r="N104" s="201" t="s">
        <v>39</v>
      </c>
      <c r="O104" s="65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160</v>
      </c>
      <c r="AT104" s="204" t="s">
        <v>155</v>
      </c>
      <c r="AU104" s="204" t="s">
        <v>78</v>
      </c>
      <c r="AY104" s="18" t="s">
        <v>153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76</v>
      </c>
      <c r="BK104" s="205">
        <f>ROUND(I104*H104,2)</f>
        <v>0</v>
      </c>
      <c r="BL104" s="18" t="s">
        <v>160</v>
      </c>
      <c r="BM104" s="204" t="s">
        <v>2364</v>
      </c>
    </row>
    <row r="105" spans="1:65" s="2" customFormat="1" ht="19.5">
      <c r="A105" s="35"/>
      <c r="B105" s="36"/>
      <c r="C105" s="37"/>
      <c r="D105" s="208" t="s">
        <v>622</v>
      </c>
      <c r="E105" s="37"/>
      <c r="F105" s="249" t="s">
        <v>2365</v>
      </c>
      <c r="G105" s="37"/>
      <c r="H105" s="37"/>
      <c r="I105" s="116"/>
      <c r="J105" s="37"/>
      <c r="K105" s="37"/>
      <c r="L105" s="40"/>
      <c r="M105" s="250"/>
      <c r="N105" s="25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622</v>
      </c>
      <c r="AU105" s="18" t="s">
        <v>78</v>
      </c>
    </row>
    <row r="106" spans="1:65" s="13" customFormat="1" ht="11.25">
      <c r="B106" s="206"/>
      <c r="C106" s="207"/>
      <c r="D106" s="208" t="s">
        <v>162</v>
      </c>
      <c r="E106" s="209" t="s">
        <v>19</v>
      </c>
      <c r="F106" s="210" t="s">
        <v>2366</v>
      </c>
      <c r="G106" s="207"/>
      <c r="H106" s="209" t="s">
        <v>19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162</v>
      </c>
      <c r="AU106" s="216" t="s">
        <v>78</v>
      </c>
      <c r="AV106" s="13" t="s">
        <v>76</v>
      </c>
      <c r="AW106" s="13" t="s">
        <v>30</v>
      </c>
      <c r="AX106" s="13" t="s">
        <v>68</v>
      </c>
      <c r="AY106" s="216" t="s">
        <v>153</v>
      </c>
    </row>
    <row r="107" spans="1:65" s="14" customFormat="1" ht="11.25">
      <c r="B107" s="217"/>
      <c r="C107" s="218"/>
      <c r="D107" s="208" t="s">
        <v>162</v>
      </c>
      <c r="E107" s="219" t="s">
        <v>19</v>
      </c>
      <c r="F107" s="220" t="s">
        <v>76</v>
      </c>
      <c r="G107" s="218"/>
      <c r="H107" s="221">
        <v>1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162</v>
      </c>
      <c r="AU107" s="227" t="s">
        <v>78</v>
      </c>
      <c r="AV107" s="14" t="s">
        <v>78</v>
      </c>
      <c r="AW107" s="14" t="s">
        <v>30</v>
      </c>
      <c r="AX107" s="14" t="s">
        <v>76</v>
      </c>
      <c r="AY107" s="227" t="s">
        <v>153</v>
      </c>
    </row>
    <row r="108" spans="1:65" s="12" customFormat="1" ht="22.9" customHeight="1">
      <c r="B108" s="177"/>
      <c r="C108" s="178"/>
      <c r="D108" s="179" t="s">
        <v>67</v>
      </c>
      <c r="E108" s="191" t="s">
        <v>2367</v>
      </c>
      <c r="F108" s="191" t="s">
        <v>2368</v>
      </c>
      <c r="G108" s="178"/>
      <c r="H108" s="178"/>
      <c r="I108" s="181"/>
      <c r="J108" s="192">
        <f>BK108</f>
        <v>0</v>
      </c>
      <c r="K108" s="178"/>
      <c r="L108" s="183"/>
      <c r="M108" s="184"/>
      <c r="N108" s="185"/>
      <c r="O108" s="185"/>
      <c r="P108" s="186">
        <f>SUM(P109:P221)</f>
        <v>0</v>
      </c>
      <c r="Q108" s="185"/>
      <c r="R108" s="186">
        <f>SUM(R109:R221)</f>
        <v>0.55213100000000004</v>
      </c>
      <c r="S108" s="185"/>
      <c r="T108" s="187">
        <f>SUM(T109:T221)</f>
        <v>0</v>
      </c>
      <c r="AR108" s="188" t="s">
        <v>78</v>
      </c>
      <c r="AT108" s="189" t="s">
        <v>67</v>
      </c>
      <c r="AU108" s="189" t="s">
        <v>76</v>
      </c>
      <c r="AY108" s="188" t="s">
        <v>153</v>
      </c>
      <c r="BK108" s="190">
        <f>SUM(BK109:BK221)</f>
        <v>0</v>
      </c>
    </row>
    <row r="109" spans="1:65" s="2" customFormat="1" ht="33" customHeight="1">
      <c r="A109" s="35"/>
      <c r="B109" s="36"/>
      <c r="C109" s="193" t="s">
        <v>213</v>
      </c>
      <c r="D109" s="193" t="s">
        <v>155</v>
      </c>
      <c r="E109" s="194" t="s">
        <v>2369</v>
      </c>
      <c r="F109" s="195" t="s">
        <v>2370</v>
      </c>
      <c r="G109" s="196" t="s">
        <v>308</v>
      </c>
      <c r="H109" s="197">
        <v>920</v>
      </c>
      <c r="I109" s="198"/>
      <c r="J109" s="199">
        <f>ROUND(I109*H109,2)</f>
        <v>0</v>
      </c>
      <c r="K109" s="195" t="s">
        <v>159</v>
      </c>
      <c r="L109" s="40"/>
      <c r="M109" s="200" t="s">
        <v>19</v>
      </c>
      <c r="N109" s="201" t="s">
        <v>39</v>
      </c>
      <c r="O109" s="65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4" t="s">
        <v>256</v>
      </c>
      <c r="AT109" s="204" t="s">
        <v>155</v>
      </c>
      <c r="AU109" s="204" t="s">
        <v>78</v>
      </c>
      <c r="AY109" s="18" t="s">
        <v>153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8" t="s">
        <v>76</v>
      </c>
      <c r="BK109" s="205">
        <f>ROUND(I109*H109,2)</f>
        <v>0</v>
      </c>
      <c r="BL109" s="18" t="s">
        <v>256</v>
      </c>
      <c r="BM109" s="204" t="s">
        <v>2371</v>
      </c>
    </row>
    <row r="110" spans="1:65" s="2" customFormat="1" ht="21.75" customHeight="1">
      <c r="A110" s="35"/>
      <c r="B110" s="36"/>
      <c r="C110" s="239" t="s">
        <v>211</v>
      </c>
      <c r="D110" s="239" t="s">
        <v>296</v>
      </c>
      <c r="E110" s="240" t="s">
        <v>2372</v>
      </c>
      <c r="F110" s="241" t="s">
        <v>2373</v>
      </c>
      <c r="G110" s="242" t="s">
        <v>308</v>
      </c>
      <c r="H110" s="243">
        <v>1012</v>
      </c>
      <c r="I110" s="244"/>
      <c r="J110" s="245">
        <f>ROUND(I110*H110,2)</f>
        <v>0</v>
      </c>
      <c r="K110" s="241" t="s">
        <v>159</v>
      </c>
      <c r="L110" s="246"/>
      <c r="M110" s="247" t="s">
        <v>19</v>
      </c>
      <c r="N110" s="248" t="s">
        <v>39</v>
      </c>
      <c r="O110" s="65"/>
      <c r="P110" s="202">
        <f>O110*H110</f>
        <v>0</v>
      </c>
      <c r="Q110" s="202">
        <v>2.3000000000000001E-4</v>
      </c>
      <c r="R110" s="202">
        <f>Q110*H110</f>
        <v>0.23275999999999999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340</v>
      </c>
      <c r="AT110" s="204" t="s">
        <v>296</v>
      </c>
      <c r="AU110" s="204" t="s">
        <v>78</v>
      </c>
      <c r="AY110" s="18" t="s">
        <v>153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8" t="s">
        <v>76</v>
      </c>
      <c r="BK110" s="205">
        <f>ROUND(I110*H110,2)</f>
        <v>0</v>
      </c>
      <c r="BL110" s="18" t="s">
        <v>256</v>
      </c>
      <c r="BM110" s="204" t="s">
        <v>2374</v>
      </c>
    </row>
    <row r="111" spans="1:65" s="14" customFormat="1" ht="11.25">
      <c r="B111" s="217"/>
      <c r="C111" s="218"/>
      <c r="D111" s="208" t="s">
        <v>162</v>
      </c>
      <c r="E111" s="219" t="s">
        <v>19</v>
      </c>
      <c r="F111" s="220" t="s">
        <v>2375</v>
      </c>
      <c r="G111" s="218"/>
      <c r="H111" s="221">
        <v>1012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162</v>
      </c>
      <c r="AU111" s="227" t="s">
        <v>78</v>
      </c>
      <c r="AV111" s="14" t="s">
        <v>78</v>
      </c>
      <c r="AW111" s="14" t="s">
        <v>30</v>
      </c>
      <c r="AX111" s="14" t="s">
        <v>76</v>
      </c>
      <c r="AY111" s="227" t="s">
        <v>153</v>
      </c>
    </row>
    <row r="112" spans="1:65" s="2" customFormat="1" ht="33" customHeight="1">
      <c r="A112" s="35"/>
      <c r="B112" s="36"/>
      <c r="C112" s="193" t="s">
        <v>223</v>
      </c>
      <c r="D112" s="193" t="s">
        <v>155</v>
      </c>
      <c r="E112" s="194" t="s">
        <v>2376</v>
      </c>
      <c r="F112" s="195" t="s">
        <v>2377</v>
      </c>
      <c r="G112" s="196" t="s">
        <v>308</v>
      </c>
      <c r="H112" s="197">
        <v>285</v>
      </c>
      <c r="I112" s="198"/>
      <c r="J112" s="199">
        <f>ROUND(I112*H112,2)</f>
        <v>0</v>
      </c>
      <c r="K112" s="195" t="s">
        <v>159</v>
      </c>
      <c r="L112" s="40"/>
      <c r="M112" s="200" t="s">
        <v>19</v>
      </c>
      <c r="N112" s="201" t="s">
        <v>39</v>
      </c>
      <c r="O112" s="6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256</v>
      </c>
      <c r="AT112" s="204" t="s">
        <v>155</v>
      </c>
      <c r="AU112" s="204" t="s">
        <v>78</v>
      </c>
      <c r="AY112" s="18" t="s">
        <v>153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76</v>
      </c>
      <c r="BK112" s="205">
        <f>ROUND(I112*H112,2)</f>
        <v>0</v>
      </c>
      <c r="BL112" s="18" t="s">
        <v>256</v>
      </c>
      <c r="BM112" s="204" t="s">
        <v>2378</v>
      </c>
    </row>
    <row r="113" spans="1:65" s="14" customFormat="1" ht="11.25">
      <c r="B113" s="217"/>
      <c r="C113" s="218"/>
      <c r="D113" s="208" t="s">
        <v>162</v>
      </c>
      <c r="E113" s="219" t="s">
        <v>19</v>
      </c>
      <c r="F113" s="220" t="s">
        <v>2379</v>
      </c>
      <c r="G113" s="218"/>
      <c r="H113" s="221">
        <v>285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162</v>
      </c>
      <c r="AU113" s="227" t="s">
        <v>78</v>
      </c>
      <c r="AV113" s="14" t="s">
        <v>78</v>
      </c>
      <c r="AW113" s="14" t="s">
        <v>30</v>
      </c>
      <c r="AX113" s="14" t="s">
        <v>68</v>
      </c>
      <c r="AY113" s="227" t="s">
        <v>153</v>
      </c>
    </row>
    <row r="114" spans="1:65" s="15" customFormat="1" ht="11.25">
      <c r="B114" s="228"/>
      <c r="C114" s="229"/>
      <c r="D114" s="208" t="s">
        <v>162</v>
      </c>
      <c r="E114" s="230" t="s">
        <v>19</v>
      </c>
      <c r="F114" s="231" t="s">
        <v>174</v>
      </c>
      <c r="G114" s="229"/>
      <c r="H114" s="232">
        <v>285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162</v>
      </c>
      <c r="AU114" s="238" t="s">
        <v>78</v>
      </c>
      <c r="AV114" s="15" t="s">
        <v>160</v>
      </c>
      <c r="AW114" s="15" t="s">
        <v>30</v>
      </c>
      <c r="AX114" s="15" t="s">
        <v>76</v>
      </c>
      <c r="AY114" s="238" t="s">
        <v>153</v>
      </c>
    </row>
    <row r="115" spans="1:65" s="2" customFormat="1" ht="16.5" customHeight="1">
      <c r="A115" s="35"/>
      <c r="B115" s="36"/>
      <c r="C115" s="239" t="s">
        <v>229</v>
      </c>
      <c r="D115" s="239" t="s">
        <v>296</v>
      </c>
      <c r="E115" s="240" t="s">
        <v>2380</v>
      </c>
      <c r="F115" s="241" t="s">
        <v>2381</v>
      </c>
      <c r="G115" s="242" t="s">
        <v>308</v>
      </c>
      <c r="H115" s="243">
        <v>313.5</v>
      </c>
      <c r="I115" s="244"/>
      <c r="J115" s="245">
        <f>ROUND(I115*H115,2)</f>
        <v>0</v>
      </c>
      <c r="K115" s="241" t="s">
        <v>159</v>
      </c>
      <c r="L115" s="246"/>
      <c r="M115" s="247" t="s">
        <v>19</v>
      </c>
      <c r="N115" s="248" t="s">
        <v>39</v>
      </c>
      <c r="O115" s="65"/>
      <c r="P115" s="202">
        <f>O115*H115</f>
        <v>0</v>
      </c>
      <c r="Q115" s="202">
        <v>1.2E-4</v>
      </c>
      <c r="R115" s="202">
        <f>Q115*H115</f>
        <v>3.7620000000000001E-2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340</v>
      </c>
      <c r="AT115" s="204" t="s">
        <v>296</v>
      </c>
      <c r="AU115" s="204" t="s">
        <v>78</v>
      </c>
      <c r="AY115" s="18" t="s">
        <v>153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76</v>
      </c>
      <c r="BK115" s="205">
        <f>ROUND(I115*H115,2)</f>
        <v>0</v>
      </c>
      <c r="BL115" s="18" t="s">
        <v>256</v>
      </c>
      <c r="BM115" s="204" t="s">
        <v>2382</v>
      </c>
    </row>
    <row r="116" spans="1:65" s="14" customFormat="1" ht="11.25">
      <c r="B116" s="217"/>
      <c r="C116" s="218"/>
      <c r="D116" s="208" t="s">
        <v>162</v>
      </c>
      <c r="E116" s="219" t="s">
        <v>19</v>
      </c>
      <c r="F116" s="220" t="s">
        <v>2383</v>
      </c>
      <c r="G116" s="218"/>
      <c r="H116" s="221">
        <v>313.5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162</v>
      </c>
      <c r="AU116" s="227" t="s">
        <v>78</v>
      </c>
      <c r="AV116" s="14" t="s">
        <v>78</v>
      </c>
      <c r="AW116" s="14" t="s">
        <v>30</v>
      </c>
      <c r="AX116" s="14" t="s">
        <v>76</v>
      </c>
      <c r="AY116" s="227" t="s">
        <v>153</v>
      </c>
    </row>
    <row r="117" spans="1:65" s="2" customFormat="1" ht="33" customHeight="1">
      <c r="A117" s="35"/>
      <c r="B117" s="36"/>
      <c r="C117" s="193" t="s">
        <v>235</v>
      </c>
      <c r="D117" s="193" t="s">
        <v>155</v>
      </c>
      <c r="E117" s="194" t="s">
        <v>2384</v>
      </c>
      <c r="F117" s="195" t="s">
        <v>2385</v>
      </c>
      <c r="G117" s="196" t="s">
        <v>308</v>
      </c>
      <c r="H117" s="197">
        <v>865</v>
      </c>
      <c r="I117" s="198"/>
      <c r="J117" s="199">
        <f>ROUND(I117*H117,2)</f>
        <v>0</v>
      </c>
      <c r="K117" s="195" t="s">
        <v>159</v>
      </c>
      <c r="L117" s="40"/>
      <c r="M117" s="200" t="s">
        <v>19</v>
      </c>
      <c r="N117" s="201" t="s">
        <v>39</v>
      </c>
      <c r="O117" s="65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4" t="s">
        <v>256</v>
      </c>
      <c r="AT117" s="204" t="s">
        <v>155</v>
      </c>
      <c r="AU117" s="204" t="s">
        <v>78</v>
      </c>
      <c r="AY117" s="18" t="s">
        <v>153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8" t="s">
        <v>76</v>
      </c>
      <c r="BK117" s="205">
        <f>ROUND(I117*H117,2)</f>
        <v>0</v>
      </c>
      <c r="BL117" s="18" t="s">
        <v>256</v>
      </c>
      <c r="BM117" s="204" t="s">
        <v>2386</v>
      </c>
    </row>
    <row r="118" spans="1:65" s="2" customFormat="1" ht="16.5" customHeight="1">
      <c r="A118" s="35"/>
      <c r="B118" s="36"/>
      <c r="C118" s="239" t="s">
        <v>241</v>
      </c>
      <c r="D118" s="239" t="s">
        <v>296</v>
      </c>
      <c r="E118" s="240" t="s">
        <v>2387</v>
      </c>
      <c r="F118" s="241" t="s">
        <v>2388</v>
      </c>
      <c r="G118" s="242" t="s">
        <v>308</v>
      </c>
      <c r="H118" s="243">
        <v>951.5</v>
      </c>
      <c r="I118" s="244"/>
      <c r="J118" s="245">
        <f>ROUND(I118*H118,2)</f>
        <v>0</v>
      </c>
      <c r="K118" s="241" t="s">
        <v>159</v>
      </c>
      <c r="L118" s="246"/>
      <c r="M118" s="247" t="s">
        <v>19</v>
      </c>
      <c r="N118" s="248" t="s">
        <v>39</v>
      </c>
      <c r="O118" s="65"/>
      <c r="P118" s="202">
        <f>O118*H118</f>
        <v>0</v>
      </c>
      <c r="Q118" s="202">
        <v>1.7000000000000001E-4</v>
      </c>
      <c r="R118" s="202">
        <f>Q118*H118</f>
        <v>0.16175500000000001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340</v>
      </c>
      <c r="AT118" s="204" t="s">
        <v>296</v>
      </c>
      <c r="AU118" s="204" t="s">
        <v>78</v>
      </c>
      <c r="AY118" s="18" t="s">
        <v>153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76</v>
      </c>
      <c r="BK118" s="205">
        <f>ROUND(I118*H118,2)</f>
        <v>0</v>
      </c>
      <c r="BL118" s="18" t="s">
        <v>256</v>
      </c>
      <c r="BM118" s="204" t="s">
        <v>2389</v>
      </c>
    </row>
    <row r="119" spans="1:65" s="14" customFormat="1" ht="11.25">
      <c r="B119" s="217"/>
      <c r="C119" s="218"/>
      <c r="D119" s="208" t="s">
        <v>162</v>
      </c>
      <c r="E119" s="219" t="s">
        <v>19</v>
      </c>
      <c r="F119" s="220" t="s">
        <v>2390</v>
      </c>
      <c r="G119" s="218"/>
      <c r="H119" s="221">
        <v>951.5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162</v>
      </c>
      <c r="AU119" s="227" t="s">
        <v>78</v>
      </c>
      <c r="AV119" s="14" t="s">
        <v>78</v>
      </c>
      <c r="AW119" s="14" t="s">
        <v>30</v>
      </c>
      <c r="AX119" s="14" t="s">
        <v>76</v>
      </c>
      <c r="AY119" s="227" t="s">
        <v>153</v>
      </c>
    </row>
    <row r="120" spans="1:65" s="2" customFormat="1" ht="33" customHeight="1">
      <c r="A120" s="35"/>
      <c r="B120" s="36"/>
      <c r="C120" s="193" t="s">
        <v>8</v>
      </c>
      <c r="D120" s="193" t="s">
        <v>155</v>
      </c>
      <c r="E120" s="194" t="s">
        <v>2391</v>
      </c>
      <c r="F120" s="195" t="s">
        <v>2392</v>
      </c>
      <c r="G120" s="196" t="s">
        <v>308</v>
      </c>
      <c r="H120" s="197">
        <v>210</v>
      </c>
      <c r="I120" s="198"/>
      <c r="J120" s="199">
        <f>ROUND(I120*H120,2)</f>
        <v>0</v>
      </c>
      <c r="K120" s="195" t="s">
        <v>159</v>
      </c>
      <c r="L120" s="40"/>
      <c r="M120" s="200" t="s">
        <v>19</v>
      </c>
      <c r="N120" s="201" t="s">
        <v>39</v>
      </c>
      <c r="O120" s="65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4" t="s">
        <v>256</v>
      </c>
      <c r="AT120" s="204" t="s">
        <v>155</v>
      </c>
      <c r="AU120" s="204" t="s">
        <v>78</v>
      </c>
      <c r="AY120" s="18" t="s">
        <v>153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8" t="s">
        <v>76</v>
      </c>
      <c r="BK120" s="205">
        <f>ROUND(I120*H120,2)</f>
        <v>0</v>
      </c>
      <c r="BL120" s="18" t="s">
        <v>256</v>
      </c>
      <c r="BM120" s="204" t="s">
        <v>2393</v>
      </c>
    </row>
    <row r="121" spans="1:65" s="14" customFormat="1" ht="11.25">
      <c r="B121" s="217"/>
      <c r="C121" s="218"/>
      <c r="D121" s="208" t="s">
        <v>162</v>
      </c>
      <c r="E121" s="219" t="s">
        <v>19</v>
      </c>
      <c r="F121" s="220" t="s">
        <v>2394</v>
      </c>
      <c r="G121" s="218"/>
      <c r="H121" s="221">
        <v>210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162</v>
      </c>
      <c r="AU121" s="227" t="s">
        <v>78</v>
      </c>
      <c r="AV121" s="14" t="s">
        <v>78</v>
      </c>
      <c r="AW121" s="14" t="s">
        <v>30</v>
      </c>
      <c r="AX121" s="14" t="s">
        <v>68</v>
      </c>
      <c r="AY121" s="227" t="s">
        <v>153</v>
      </c>
    </row>
    <row r="122" spans="1:65" s="15" customFormat="1" ht="11.25">
      <c r="B122" s="228"/>
      <c r="C122" s="229"/>
      <c r="D122" s="208" t="s">
        <v>162</v>
      </c>
      <c r="E122" s="230" t="s">
        <v>19</v>
      </c>
      <c r="F122" s="231" t="s">
        <v>174</v>
      </c>
      <c r="G122" s="229"/>
      <c r="H122" s="232">
        <v>210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162</v>
      </c>
      <c r="AU122" s="238" t="s">
        <v>78</v>
      </c>
      <c r="AV122" s="15" t="s">
        <v>160</v>
      </c>
      <c r="AW122" s="15" t="s">
        <v>30</v>
      </c>
      <c r="AX122" s="15" t="s">
        <v>76</v>
      </c>
      <c r="AY122" s="238" t="s">
        <v>153</v>
      </c>
    </row>
    <row r="123" spans="1:65" s="2" customFormat="1" ht="16.5" customHeight="1">
      <c r="A123" s="35"/>
      <c r="B123" s="36"/>
      <c r="C123" s="239" t="s">
        <v>256</v>
      </c>
      <c r="D123" s="239" t="s">
        <v>296</v>
      </c>
      <c r="E123" s="240" t="s">
        <v>2395</v>
      </c>
      <c r="F123" s="241" t="s">
        <v>2396</v>
      </c>
      <c r="G123" s="242" t="s">
        <v>308</v>
      </c>
      <c r="H123" s="243">
        <v>231</v>
      </c>
      <c r="I123" s="244"/>
      <c r="J123" s="245">
        <f>ROUND(I123*H123,2)</f>
        <v>0</v>
      </c>
      <c r="K123" s="241" t="s">
        <v>159</v>
      </c>
      <c r="L123" s="246"/>
      <c r="M123" s="247" t="s">
        <v>19</v>
      </c>
      <c r="N123" s="248" t="s">
        <v>39</v>
      </c>
      <c r="O123" s="65"/>
      <c r="P123" s="202">
        <f>O123*H123</f>
        <v>0</v>
      </c>
      <c r="Q123" s="202">
        <v>1.6000000000000001E-4</v>
      </c>
      <c r="R123" s="202">
        <f>Q123*H123</f>
        <v>3.696E-2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340</v>
      </c>
      <c r="AT123" s="204" t="s">
        <v>296</v>
      </c>
      <c r="AU123" s="204" t="s">
        <v>78</v>
      </c>
      <c r="AY123" s="18" t="s">
        <v>153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76</v>
      </c>
      <c r="BK123" s="205">
        <f>ROUND(I123*H123,2)</f>
        <v>0</v>
      </c>
      <c r="BL123" s="18" t="s">
        <v>256</v>
      </c>
      <c r="BM123" s="204" t="s">
        <v>2397</v>
      </c>
    </row>
    <row r="124" spans="1:65" s="14" customFormat="1" ht="11.25">
      <c r="B124" s="217"/>
      <c r="C124" s="218"/>
      <c r="D124" s="208" t="s">
        <v>162</v>
      </c>
      <c r="E124" s="219" t="s">
        <v>19</v>
      </c>
      <c r="F124" s="220" t="s">
        <v>2398</v>
      </c>
      <c r="G124" s="218"/>
      <c r="H124" s="221">
        <v>231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162</v>
      </c>
      <c r="AU124" s="227" t="s">
        <v>78</v>
      </c>
      <c r="AV124" s="14" t="s">
        <v>78</v>
      </c>
      <c r="AW124" s="14" t="s">
        <v>30</v>
      </c>
      <c r="AX124" s="14" t="s">
        <v>76</v>
      </c>
      <c r="AY124" s="227" t="s">
        <v>153</v>
      </c>
    </row>
    <row r="125" spans="1:65" s="2" customFormat="1" ht="33" customHeight="1">
      <c r="A125" s="35"/>
      <c r="B125" s="36"/>
      <c r="C125" s="193" t="s">
        <v>265</v>
      </c>
      <c r="D125" s="193" t="s">
        <v>155</v>
      </c>
      <c r="E125" s="194" t="s">
        <v>2399</v>
      </c>
      <c r="F125" s="195" t="s">
        <v>2400</v>
      </c>
      <c r="G125" s="196" t="s">
        <v>308</v>
      </c>
      <c r="H125" s="197">
        <v>222</v>
      </c>
      <c r="I125" s="198"/>
      <c r="J125" s="199">
        <f>ROUND(I125*H125,2)</f>
        <v>0</v>
      </c>
      <c r="K125" s="195" t="s">
        <v>159</v>
      </c>
      <c r="L125" s="40"/>
      <c r="M125" s="200" t="s">
        <v>19</v>
      </c>
      <c r="N125" s="201" t="s">
        <v>39</v>
      </c>
      <c r="O125" s="6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256</v>
      </c>
      <c r="AT125" s="204" t="s">
        <v>155</v>
      </c>
      <c r="AU125" s="204" t="s">
        <v>78</v>
      </c>
      <c r="AY125" s="18" t="s">
        <v>153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76</v>
      </c>
      <c r="BK125" s="205">
        <f>ROUND(I125*H125,2)</f>
        <v>0</v>
      </c>
      <c r="BL125" s="18" t="s">
        <v>256</v>
      </c>
      <c r="BM125" s="204" t="s">
        <v>2401</v>
      </c>
    </row>
    <row r="126" spans="1:65" s="14" customFormat="1" ht="11.25">
      <c r="B126" s="217"/>
      <c r="C126" s="218"/>
      <c r="D126" s="208" t="s">
        <v>162</v>
      </c>
      <c r="E126" s="219" t="s">
        <v>19</v>
      </c>
      <c r="F126" s="220" t="s">
        <v>2402</v>
      </c>
      <c r="G126" s="218"/>
      <c r="H126" s="221">
        <v>168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162</v>
      </c>
      <c r="AU126" s="227" t="s">
        <v>78</v>
      </c>
      <c r="AV126" s="14" t="s">
        <v>78</v>
      </c>
      <c r="AW126" s="14" t="s">
        <v>30</v>
      </c>
      <c r="AX126" s="14" t="s">
        <v>68</v>
      </c>
      <c r="AY126" s="227" t="s">
        <v>153</v>
      </c>
    </row>
    <row r="127" spans="1:65" s="14" customFormat="1" ht="11.25">
      <c r="B127" s="217"/>
      <c r="C127" s="218"/>
      <c r="D127" s="208" t="s">
        <v>162</v>
      </c>
      <c r="E127" s="219" t="s">
        <v>19</v>
      </c>
      <c r="F127" s="220" t="s">
        <v>2403</v>
      </c>
      <c r="G127" s="218"/>
      <c r="H127" s="221">
        <v>54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162</v>
      </c>
      <c r="AU127" s="227" t="s">
        <v>78</v>
      </c>
      <c r="AV127" s="14" t="s">
        <v>78</v>
      </c>
      <c r="AW127" s="14" t="s">
        <v>30</v>
      </c>
      <c r="AX127" s="14" t="s">
        <v>68</v>
      </c>
      <c r="AY127" s="227" t="s">
        <v>153</v>
      </c>
    </row>
    <row r="128" spans="1:65" s="15" customFormat="1" ht="11.25">
      <c r="B128" s="228"/>
      <c r="C128" s="229"/>
      <c r="D128" s="208" t="s">
        <v>162</v>
      </c>
      <c r="E128" s="230" t="s">
        <v>19</v>
      </c>
      <c r="F128" s="231" t="s">
        <v>174</v>
      </c>
      <c r="G128" s="229"/>
      <c r="H128" s="232">
        <v>222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162</v>
      </c>
      <c r="AU128" s="238" t="s">
        <v>78</v>
      </c>
      <c r="AV128" s="15" t="s">
        <v>160</v>
      </c>
      <c r="AW128" s="15" t="s">
        <v>30</v>
      </c>
      <c r="AX128" s="15" t="s">
        <v>76</v>
      </c>
      <c r="AY128" s="238" t="s">
        <v>153</v>
      </c>
    </row>
    <row r="129" spans="1:65" s="2" customFormat="1" ht="16.5" customHeight="1">
      <c r="A129" s="35"/>
      <c r="B129" s="36"/>
      <c r="C129" s="239" t="s">
        <v>271</v>
      </c>
      <c r="D129" s="239" t="s">
        <v>296</v>
      </c>
      <c r="E129" s="240" t="s">
        <v>2404</v>
      </c>
      <c r="F129" s="241" t="s">
        <v>2405</v>
      </c>
      <c r="G129" s="242" t="s">
        <v>308</v>
      </c>
      <c r="H129" s="243">
        <v>59.4</v>
      </c>
      <c r="I129" s="244"/>
      <c r="J129" s="245">
        <f>ROUND(I129*H129,2)</f>
        <v>0</v>
      </c>
      <c r="K129" s="241" t="s">
        <v>159</v>
      </c>
      <c r="L129" s="246"/>
      <c r="M129" s="247" t="s">
        <v>19</v>
      </c>
      <c r="N129" s="248" t="s">
        <v>39</v>
      </c>
      <c r="O129" s="65"/>
      <c r="P129" s="202">
        <f>O129*H129</f>
        <v>0</v>
      </c>
      <c r="Q129" s="202">
        <v>5.2999999999999998E-4</v>
      </c>
      <c r="R129" s="202">
        <f>Q129*H129</f>
        <v>3.1481999999999996E-2</v>
      </c>
      <c r="S129" s="202">
        <v>0</v>
      </c>
      <c r="T129" s="20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4" t="s">
        <v>340</v>
      </c>
      <c r="AT129" s="204" t="s">
        <v>296</v>
      </c>
      <c r="AU129" s="204" t="s">
        <v>78</v>
      </c>
      <c r="AY129" s="18" t="s">
        <v>153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8" t="s">
        <v>76</v>
      </c>
      <c r="BK129" s="205">
        <f>ROUND(I129*H129,2)</f>
        <v>0</v>
      </c>
      <c r="BL129" s="18" t="s">
        <v>256</v>
      </c>
      <c r="BM129" s="204" t="s">
        <v>2406</v>
      </c>
    </row>
    <row r="130" spans="1:65" s="14" customFormat="1" ht="11.25">
      <c r="B130" s="217"/>
      <c r="C130" s="218"/>
      <c r="D130" s="208" t="s">
        <v>162</v>
      </c>
      <c r="E130" s="219" t="s">
        <v>19</v>
      </c>
      <c r="F130" s="220" t="s">
        <v>2407</v>
      </c>
      <c r="G130" s="218"/>
      <c r="H130" s="221">
        <v>59.4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162</v>
      </c>
      <c r="AU130" s="227" t="s">
        <v>78</v>
      </c>
      <c r="AV130" s="14" t="s">
        <v>78</v>
      </c>
      <c r="AW130" s="14" t="s">
        <v>30</v>
      </c>
      <c r="AX130" s="14" t="s">
        <v>76</v>
      </c>
      <c r="AY130" s="227" t="s">
        <v>153</v>
      </c>
    </row>
    <row r="131" spans="1:65" s="2" customFormat="1" ht="16.5" customHeight="1">
      <c r="A131" s="35"/>
      <c r="B131" s="36"/>
      <c r="C131" s="239" t="s">
        <v>276</v>
      </c>
      <c r="D131" s="239" t="s">
        <v>296</v>
      </c>
      <c r="E131" s="240" t="s">
        <v>2408</v>
      </c>
      <c r="F131" s="241" t="s">
        <v>2409</v>
      </c>
      <c r="G131" s="242" t="s">
        <v>308</v>
      </c>
      <c r="H131" s="243">
        <v>184.8</v>
      </c>
      <c r="I131" s="244"/>
      <c r="J131" s="245">
        <f>ROUND(I131*H131,2)</f>
        <v>0</v>
      </c>
      <c r="K131" s="241" t="s">
        <v>159</v>
      </c>
      <c r="L131" s="246"/>
      <c r="M131" s="247" t="s">
        <v>19</v>
      </c>
      <c r="N131" s="248" t="s">
        <v>39</v>
      </c>
      <c r="O131" s="65"/>
      <c r="P131" s="202">
        <f>O131*H131</f>
        <v>0</v>
      </c>
      <c r="Q131" s="202">
        <v>8.0000000000000007E-5</v>
      </c>
      <c r="R131" s="202">
        <f>Q131*H131</f>
        <v>1.4784000000000002E-2</v>
      </c>
      <c r="S131" s="202">
        <v>0</v>
      </c>
      <c r="T131" s="20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4" t="s">
        <v>340</v>
      </c>
      <c r="AT131" s="204" t="s">
        <v>296</v>
      </c>
      <c r="AU131" s="204" t="s">
        <v>78</v>
      </c>
      <c r="AY131" s="18" t="s">
        <v>153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8" t="s">
        <v>76</v>
      </c>
      <c r="BK131" s="205">
        <f>ROUND(I131*H131,2)</f>
        <v>0</v>
      </c>
      <c r="BL131" s="18" t="s">
        <v>256</v>
      </c>
      <c r="BM131" s="204" t="s">
        <v>2410</v>
      </c>
    </row>
    <row r="132" spans="1:65" s="14" customFormat="1" ht="11.25">
      <c r="B132" s="217"/>
      <c r="C132" s="218"/>
      <c r="D132" s="208" t="s">
        <v>162</v>
      </c>
      <c r="E132" s="219" t="s">
        <v>19</v>
      </c>
      <c r="F132" s="220" t="s">
        <v>2411</v>
      </c>
      <c r="G132" s="218"/>
      <c r="H132" s="221">
        <v>184.8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162</v>
      </c>
      <c r="AU132" s="227" t="s">
        <v>78</v>
      </c>
      <c r="AV132" s="14" t="s">
        <v>78</v>
      </c>
      <c r="AW132" s="14" t="s">
        <v>30</v>
      </c>
      <c r="AX132" s="14" t="s">
        <v>76</v>
      </c>
      <c r="AY132" s="227" t="s">
        <v>153</v>
      </c>
    </row>
    <row r="133" spans="1:65" s="2" customFormat="1" ht="33" customHeight="1">
      <c r="A133" s="35"/>
      <c r="B133" s="36"/>
      <c r="C133" s="193" t="s">
        <v>281</v>
      </c>
      <c r="D133" s="193" t="s">
        <v>155</v>
      </c>
      <c r="E133" s="194" t="s">
        <v>2412</v>
      </c>
      <c r="F133" s="195" t="s">
        <v>2413</v>
      </c>
      <c r="G133" s="196" t="s">
        <v>196</v>
      </c>
      <c r="H133" s="197">
        <v>1</v>
      </c>
      <c r="I133" s="198"/>
      <c r="J133" s="199">
        <f>ROUND(I133*H133,2)</f>
        <v>0</v>
      </c>
      <c r="K133" s="195" t="s">
        <v>159</v>
      </c>
      <c r="L133" s="40"/>
      <c r="M133" s="200" t="s">
        <v>19</v>
      </c>
      <c r="N133" s="201" t="s">
        <v>39</v>
      </c>
      <c r="O133" s="65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256</v>
      </c>
      <c r="AT133" s="204" t="s">
        <v>155</v>
      </c>
      <c r="AU133" s="204" t="s">
        <v>78</v>
      </c>
      <c r="AY133" s="18" t="s">
        <v>153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76</v>
      </c>
      <c r="BK133" s="205">
        <f>ROUND(I133*H133,2)</f>
        <v>0</v>
      </c>
      <c r="BL133" s="18" t="s">
        <v>256</v>
      </c>
      <c r="BM133" s="204" t="s">
        <v>2414</v>
      </c>
    </row>
    <row r="134" spans="1:65" s="2" customFormat="1" ht="33" customHeight="1">
      <c r="A134" s="35"/>
      <c r="B134" s="36"/>
      <c r="C134" s="193" t="s">
        <v>7</v>
      </c>
      <c r="D134" s="193" t="s">
        <v>155</v>
      </c>
      <c r="E134" s="194" t="s">
        <v>2415</v>
      </c>
      <c r="F134" s="195" t="s">
        <v>2416</v>
      </c>
      <c r="G134" s="196" t="s">
        <v>196</v>
      </c>
      <c r="H134" s="197">
        <v>20</v>
      </c>
      <c r="I134" s="198"/>
      <c r="J134" s="199">
        <f>ROUND(I134*H134,2)</f>
        <v>0</v>
      </c>
      <c r="K134" s="195" t="s">
        <v>159</v>
      </c>
      <c r="L134" s="40"/>
      <c r="M134" s="200" t="s">
        <v>19</v>
      </c>
      <c r="N134" s="201" t="s">
        <v>39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256</v>
      </c>
      <c r="AT134" s="204" t="s">
        <v>155</v>
      </c>
      <c r="AU134" s="204" t="s">
        <v>78</v>
      </c>
      <c r="AY134" s="18" t="s">
        <v>153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76</v>
      </c>
      <c r="BK134" s="205">
        <f>ROUND(I134*H134,2)</f>
        <v>0</v>
      </c>
      <c r="BL134" s="18" t="s">
        <v>256</v>
      </c>
      <c r="BM134" s="204" t="s">
        <v>2417</v>
      </c>
    </row>
    <row r="135" spans="1:65" s="2" customFormat="1" ht="33" customHeight="1">
      <c r="A135" s="35"/>
      <c r="B135" s="36"/>
      <c r="C135" s="193" t="s">
        <v>290</v>
      </c>
      <c r="D135" s="193" t="s">
        <v>155</v>
      </c>
      <c r="E135" s="194" t="s">
        <v>2418</v>
      </c>
      <c r="F135" s="195" t="s">
        <v>2419</v>
      </c>
      <c r="G135" s="196" t="s">
        <v>196</v>
      </c>
      <c r="H135" s="197">
        <v>3</v>
      </c>
      <c r="I135" s="198"/>
      <c r="J135" s="199">
        <f>ROUND(I135*H135,2)</f>
        <v>0</v>
      </c>
      <c r="K135" s="195" t="s">
        <v>159</v>
      </c>
      <c r="L135" s="40"/>
      <c r="M135" s="200" t="s">
        <v>19</v>
      </c>
      <c r="N135" s="201" t="s">
        <v>39</v>
      </c>
      <c r="O135" s="65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4" t="s">
        <v>256</v>
      </c>
      <c r="AT135" s="204" t="s">
        <v>155</v>
      </c>
      <c r="AU135" s="204" t="s">
        <v>78</v>
      </c>
      <c r="AY135" s="18" t="s">
        <v>153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8" t="s">
        <v>76</v>
      </c>
      <c r="BK135" s="205">
        <f>ROUND(I135*H135,2)</f>
        <v>0</v>
      </c>
      <c r="BL135" s="18" t="s">
        <v>256</v>
      </c>
      <c r="BM135" s="204" t="s">
        <v>2420</v>
      </c>
    </row>
    <row r="136" spans="1:65" s="2" customFormat="1" ht="16.5" customHeight="1">
      <c r="A136" s="35"/>
      <c r="B136" s="36"/>
      <c r="C136" s="239" t="s">
        <v>295</v>
      </c>
      <c r="D136" s="239" t="s">
        <v>296</v>
      </c>
      <c r="E136" s="240" t="s">
        <v>2421</v>
      </c>
      <c r="F136" s="241" t="s">
        <v>2422</v>
      </c>
      <c r="G136" s="242" t="s">
        <v>196</v>
      </c>
      <c r="H136" s="243">
        <v>3</v>
      </c>
      <c r="I136" s="244"/>
      <c r="J136" s="245">
        <f>ROUND(I136*H136,2)</f>
        <v>0</v>
      </c>
      <c r="K136" s="241" t="s">
        <v>19</v>
      </c>
      <c r="L136" s="246"/>
      <c r="M136" s="247" t="s">
        <v>19</v>
      </c>
      <c r="N136" s="248" t="s">
        <v>39</v>
      </c>
      <c r="O136" s="65"/>
      <c r="P136" s="202">
        <f>O136*H136</f>
        <v>0</v>
      </c>
      <c r="Q136" s="202">
        <v>1E-4</v>
      </c>
      <c r="R136" s="202">
        <f>Q136*H136</f>
        <v>3.0000000000000003E-4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340</v>
      </c>
      <c r="AT136" s="204" t="s">
        <v>296</v>
      </c>
      <c r="AU136" s="204" t="s">
        <v>78</v>
      </c>
      <c r="AY136" s="18" t="s">
        <v>153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76</v>
      </c>
      <c r="BK136" s="205">
        <f>ROUND(I136*H136,2)</f>
        <v>0</v>
      </c>
      <c r="BL136" s="18" t="s">
        <v>256</v>
      </c>
      <c r="BM136" s="204" t="s">
        <v>2423</v>
      </c>
    </row>
    <row r="137" spans="1:65" s="2" customFormat="1" ht="19.5">
      <c r="A137" s="35"/>
      <c r="B137" s="36"/>
      <c r="C137" s="37"/>
      <c r="D137" s="208" t="s">
        <v>622</v>
      </c>
      <c r="E137" s="37"/>
      <c r="F137" s="249" t="s">
        <v>2424</v>
      </c>
      <c r="G137" s="37"/>
      <c r="H137" s="37"/>
      <c r="I137" s="116"/>
      <c r="J137" s="37"/>
      <c r="K137" s="37"/>
      <c r="L137" s="40"/>
      <c r="M137" s="250"/>
      <c r="N137" s="25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622</v>
      </c>
      <c r="AU137" s="18" t="s">
        <v>78</v>
      </c>
    </row>
    <row r="138" spans="1:65" s="2" customFormat="1" ht="21.75" customHeight="1">
      <c r="A138" s="35"/>
      <c r="B138" s="36"/>
      <c r="C138" s="193" t="s">
        <v>300</v>
      </c>
      <c r="D138" s="193" t="s">
        <v>155</v>
      </c>
      <c r="E138" s="194" t="s">
        <v>2425</v>
      </c>
      <c r="F138" s="195" t="s">
        <v>2426</v>
      </c>
      <c r="G138" s="196" t="s">
        <v>196</v>
      </c>
      <c r="H138" s="197">
        <v>11</v>
      </c>
      <c r="I138" s="198"/>
      <c r="J138" s="199">
        <f>ROUND(I138*H138,2)</f>
        <v>0</v>
      </c>
      <c r="K138" s="195" t="s">
        <v>159</v>
      </c>
      <c r="L138" s="40"/>
      <c r="M138" s="200" t="s">
        <v>19</v>
      </c>
      <c r="N138" s="201" t="s">
        <v>39</v>
      </c>
      <c r="O138" s="65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4" t="s">
        <v>256</v>
      </c>
      <c r="AT138" s="204" t="s">
        <v>155</v>
      </c>
      <c r="AU138" s="204" t="s">
        <v>78</v>
      </c>
      <c r="AY138" s="18" t="s">
        <v>153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8" t="s">
        <v>76</v>
      </c>
      <c r="BK138" s="205">
        <f>ROUND(I138*H138,2)</f>
        <v>0</v>
      </c>
      <c r="BL138" s="18" t="s">
        <v>256</v>
      </c>
      <c r="BM138" s="204" t="s">
        <v>2427</v>
      </c>
    </row>
    <row r="139" spans="1:65" s="2" customFormat="1" ht="22.5" customHeight="1">
      <c r="A139" s="35"/>
      <c r="B139" s="36"/>
      <c r="C139" s="239" t="s">
        <v>305</v>
      </c>
      <c r="D139" s="239" t="s">
        <v>296</v>
      </c>
      <c r="E139" s="240" t="s">
        <v>2428</v>
      </c>
      <c r="F139" s="241" t="s">
        <v>2429</v>
      </c>
      <c r="G139" s="242" t="s">
        <v>196</v>
      </c>
      <c r="H139" s="243">
        <v>2</v>
      </c>
      <c r="I139" s="244"/>
      <c r="J139" s="245">
        <f>ROUND(I139*H139,2)</f>
        <v>0</v>
      </c>
      <c r="K139" s="241" t="s">
        <v>19</v>
      </c>
      <c r="L139" s="246"/>
      <c r="M139" s="247" t="s">
        <v>19</v>
      </c>
      <c r="N139" s="248" t="s">
        <v>39</v>
      </c>
      <c r="O139" s="6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340</v>
      </c>
      <c r="AT139" s="204" t="s">
        <v>296</v>
      </c>
      <c r="AU139" s="204" t="s">
        <v>78</v>
      </c>
      <c r="AY139" s="18" t="s">
        <v>153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76</v>
      </c>
      <c r="BK139" s="205">
        <f>ROUND(I139*H139,2)</f>
        <v>0</v>
      </c>
      <c r="BL139" s="18" t="s">
        <v>256</v>
      </c>
      <c r="BM139" s="204" t="s">
        <v>2430</v>
      </c>
    </row>
    <row r="140" spans="1:65" s="2" customFormat="1" ht="204.75">
      <c r="A140" s="35"/>
      <c r="B140" s="36"/>
      <c r="C140" s="37"/>
      <c r="D140" s="208" t="s">
        <v>622</v>
      </c>
      <c r="E140" s="37"/>
      <c r="F140" s="249" t="s">
        <v>2431</v>
      </c>
      <c r="G140" s="37"/>
      <c r="H140" s="37"/>
      <c r="I140" s="116"/>
      <c r="J140" s="37"/>
      <c r="K140" s="37"/>
      <c r="L140" s="40"/>
      <c r="M140" s="250"/>
      <c r="N140" s="25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622</v>
      </c>
      <c r="AU140" s="18" t="s">
        <v>78</v>
      </c>
    </row>
    <row r="141" spans="1:65" s="13" customFormat="1" ht="11.25">
      <c r="B141" s="206"/>
      <c r="C141" s="207"/>
      <c r="D141" s="208" t="s">
        <v>162</v>
      </c>
      <c r="E141" s="209" t="s">
        <v>19</v>
      </c>
      <c r="F141" s="210" t="s">
        <v>2432</v>
      </c>
      <c r="G141" s="207"/>
      <c r="H141" s="209" t="s">
        <v>19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162</v>
      </c>
      <c r="AU141" s="216" t="s">
        <v>78</v>
      </c>
      <c r="AV141" s="13" t="s">
        <v>76</v>
      </c>
      <c r="AW141" s="13" t="s">
        <v>30</v>
      </c>
      <c r="AX141" s="13" t="s">
        <v>68</v>
      </c>
      <c r="AY141" s="216" t="s">
        <v>153</v>
      </c>
    </row>
    <row r="142" spans="1:65" s="13" customFormat="1" ht="11.25">
      <c r="B142" s="206"/>
      <c r="C142" s="207"/>
      <c r="D142" s="208" t="s">
        <v>162</v>
      </c>
      <c r="E142" s="209" t="s">
        <v>19</v>
      </c>
      <c r="F142" s="210" t="s">
        <v>2433</v>
      </c>
      <c r="G142" s="207"/>
      <c r="H142" s="209" t="s">
        <v>19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162</v>
      </c>
      <c r="AU142" s="216" t="s">
        <v>78</v>
      </c>
      <c r="AV142" s="13" t="s">
        <v>76</v>
      </c>
      <c r="AW142" s="13" t="s">
        <v>30</v>
      </c>
      <c r="AX142" s="13" t="s">
        <v>68</v>
      </c>
      <c r="AY142" s="216" t="s">
        <v>153</v>
      </c>
    </row>
    <row r="143" spans="1:65" s="13" customFormat="1" ht="11.25">
      <c r="B143" s="206"/>
      <c r="C143" s="207"/>
      <c r="D143" s="208" t="s">
        <v>162</v>
      </c>
      <c r="E143" s="209" t="s">
        <v>19</v>
      </c>
      <c r="F143" s="210" t="s">
        <v>2434</v>
      </c>
      <c r="G143" s="207"/>
      <c r="H143" s="209" t="s">
        <v>19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162</v>
      </c>
      <c r="AU143" s="216" t="s">
        <v>78</v>
      </c>
      <c r="AV143" s="13" t="s">
        <v>76</v>
      </c>
      <c r="AW143" s="13" t="s">
        <v>30</v>
      </c>
      <c r="AX143" s="13" t="s">
        <v>68</v>
      </c>
      <c r="AY143" s="216" t="s">
        <v>153</v>
      </c>
    </row>
    <row r="144" spans="1:65" s="13" customFormat="1" ht="11.25">
      <c r="B144" s="206"/>
      <c r="C144" s="207"/>
      <c r="D144" s="208" t="s">
        <v>162</v>
      </c>
      <c r="E144" s="209" t="s">
        <v>19</v>
      </c>
      <c r="F144" s="210" t="s">
        <v>2435</v>
      </c>
      <c r="G144" s="207"/>
      <c r="H144" s="209" t="s">
        <v>19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162</v>
      </c>
      <c r="AU144" s="216" t="s">
        <v>78</v>
      </c>
      <c r="AV144" s="13" t="s">
        <v>76</v>
      </c>
      <c r="AW144" s="13" t="s">
        <v>30</v>
      </c>
      <c r="AX144" s="13" t="s">
        <v>68</v>
      </c>
      <c r="AY144" s="216" t="s">
        <v>153</v>
      </c>
    </row>
    <row r="145" spans="1:65" s="13" customFormat="1" ht="11.25">
      <c r="B145" s="206"/>
      <c r="C145" s="207"/>
      <c r="D145" s="208" t="s">
        <v>162</v>
      </c>
      <c r="E145" s="209" t="s">
        <v>19</v>
      </c>
      <c r="F145" s="210" t="s">
        <v>2436</v>
      </c>
      <c r="G145" s="207"/>
      <c r="H145" s="209" t="s">
        <v>19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162</v>
      </c>
      <c r="AU145" s="216" t="s">
        <v>78</v>
      </c>
      <c r="AV145" s="13" t="s">
        <v>76</v>
      </c>
      <c r="AW145" s="13" t="s">
        <v>30</v>
      </c>
      <c r="AX145" s="13" t="s">
        <v>68</v>
      </c>
      <c r="AY145" s="216" t="s">
        <v>153</v>
      </c>
    </row>
    <row r="146" spans="1:65" s="13" customFormat="1" ht="11.25">
      <c r="B146" s="206"/>
      <c r="C146" s="207"/>
      <c r="D146" s="208" t="s">
        <v>162</v>
      </c>
      <c r="E146" s="209" t="s">
        <v>19</v>
      </c>
      <c r="F146" s="210" t="s">
        <v>2437</v>
      </c>
      <c r="G146" s="207"/>
      <c r="H146" s="209" t="s">
        <v>19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162</v>
      </c>
      <c r="AU146" s="216" t="s">
        <v>78</v>
      </c>
      <c r="AV146" s="13" t="s">
        <v>76</v>
      </c>
      <c r="AW146" s="13" t="s">
        <v>30</v>
      </c>
      <c r="AX146" s="13" t="s">
        <v>68</v>
      </c>
      <c r="AY146" s="216" t="s">
        <v>153</v>
      </c>
    </row>
    <row r="147" spans="1:65" s="13" customFormat="1" ht="11.25">
      <c r="B147" s="206"/>
      <c r="C147" s="207"/>
      <c r="D147" s="208" t="s">
        <v>162</v>
      </c>
      <c r="E147" s="209" t="s">
        <v>19</v>
      </c>
      <c r="F147" s="210" t="s">
        <v>2438</v>
      </c>
      <c r="G147" s="207"/>
      <c r="H147" s="209" t="s">
        <v>19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162</v>
      </c>
      <c r="AU147" s="216" t="s">
        <v>78</v>
      </c>
      <c r="AV147" s="13" t="s">
        <v>76</v>
      </c>
      <c r="AW147" s="13" t="s">
        <v>30</v>
      </c>
      <c r="AX147" s="13" t="s">
        <v>68</v>
      </c>
      <c r="AY147" s="216" t="s">
        <v>153</v>
      </c>
    </row>
    <row r="148" spans="1:65" s="13" customFormat="1" ht="11.25">
      <c r="B148" s="206"/>
      <c r="C148" s="207"/>
      <c r="D148" s="208" t="s">
        <v>162</v>
      </c>
      <c r="E148" s="209" t="s">
        <v>19</v>
      </c>
      <c r="F148" s="210" t="s">
        <v>2439</v>
      </c>
      <c r="G148" s="207"/>
      <c r="H148" s="209" t="s">
        <v>19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162</v>
      </c>
      <c r="AU148" s="216" t="s">
        <v>78</v>
      </c>
      <c r="AV148" s="13" t="s">
        <v>76</v>
      </c>
      <c r="AW148" s="13" t="s">
        <v>30</v>
      </c>
      <c r="AX148" s="13" t="s">
        <v>68</v>
      </c>
      <c r="AY148" s="216" t="s">
        <v>153</v>
      </c>
    </row>
    <row r="149" spans="1:65" s="13" customFormat="1" ht="11.25">
      <c r="B149" s="206"/>
      <c r="C149" s="207"/>
      <c r="D149" s="208" t="s">
        <v>162</v>
      </c>
      <c r="E149" s="209" t="s">
        <v>19</v>
      </c>
      <c r="F149" s="210" t="s">
        <v>2440</v>
      </c>
      <c r="G149" s="207"/>
      <c r="H149" s="209" t="s">
        <v>19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162</v>
      </c>
      <c r="AU149" s="216" t="s">
        <v>78</v>
      </c>
      <c r="AV149" s="13" t="s">
        <v>76</v>
      </c>
      <c r="AW149" s="13" t="s">
        <v>30</v>
      </c>
      <c r="AX149" s="13" t="s">
        <v>68</v>
      </c>
      <c r="AY149" s="216" t="s">
        <v>153</v>
      </c>
    </row>
    <row r="150" spans="1:65" s="13" customFormat="1" ht="11.25">
      <c r="B150" s="206"/>
      <c r="C150" s="207"/>
      <c r="D150" s="208" t="s">
        <v>162</v>
      </c>
      <c r="E150" s="209" t="s">
        <v>19</v>
      </c>
      <c r="F150" s="210" t="s">
        <v>2441</v>
      </c>
      <c r="G150" s="207"/>
      <c r="H150" s="209" t="s">
        <v>19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162</v>
      </c>
      <c r="AU150" s="216" t="s">
        <v>78</v>
      </c>
      <c r="AV150" s="13" t="s">
        <v>76</v>
      </c>
      <c r="AW150" s="13" t="s">
        <v>30</v>
      </c>
      <c r="AX150" s="13" t="s">
        <v>68</v>
      </c>
      <c r="AY150" s="216" t="s">
        <v>153</v>
      </c>
    </row>
    <row r="151" spans="1:65" s="13" customFormat="1" ht="11.25">
      <c r="B151" s="206"/>
      <c r="C151" s="207"/>
      <c r="D151" s="208" t="s">
        <v>162</v>
      </c>
      <c r="E151" s="209" t="s">
        <v>19</v>
      </c>
      <c r="F151" s="210" t="s">
        <v>2442</v>
      </c>
      <c r="G151" s="207"/>
      <c r="H151" s="209" t="s">
        <v>19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162</v>
      </c>
      <c r="AU151" s="216" t="s">
        <v>78</v>
      </c>
      <c r="AV151" s="13" t="s">
        <v>76</v>
      </c>
      <c r="AW151" s="13" t="s">
        <v>30</v>
      </c>
      <c r="AX151" s="13" t="s">
        <v>68</v>
      </c>
      <c r="AY151" s="216" t="s">
        <v>153</v>
      </c>
    </row>
    <row r="152" spans="1:65" s="13" customFormat="1" ht="11.25">
      <c r="B152" s="206"/>
      <c r="C152" s="207"/>
      <c r="D152" s="208" t="s">
        <v>162</v>
      </c>
      <c r="E152" s="209" t="s">
        <v>19</v>
      </c>
      <c r="F152" s="210" t="s">
        <v>2435</v>
      </c>
      <c r="G152" s="207"/>
      <c r="H152" s="209" t="s">
        <v>19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162</v>
      </c>
      <c r="AU152" s="216" t="s">
        <v>78</v>
      </c>
      <c r="AV152" s="13" t="s">
        <v>76</v>
      </c>
      <c r="AW152" s="13" t="s">
        <v>30</v>
      </c>
      <c r="AX152" s="13" t="s">
        <v>68</v>
      </c>
      <c r="AY152" s="216" t="s">
        <v>153</v>
      </c>
    </row>
    <row r="153" spans="1:65" s="13" customFormat="1" ht="11.25">
      <c r="B153" s="206"/>
      <c r="C153" s="207"/>
      <c r="D153" s="208" t="s">
        <v>162</v>
      </c>
      <c r="E153" s="209" t="s">
        <v>19</v>
      </c>
      <c r="F153" s="210" t="s">
        <v>2443</v>
      </c>
      <c r="G153" s="207"/>
      <c r="H153" s="209" t="s">
        <v>19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162</v>
      </c>
      <c r="AU153" s="216" t="s">
        <v>78</v>
      </c>
      <c r="AV153" s="13" t="s">
        <v>76</v>
      </c>
      <c r="AW153" s="13" t="s">
        <v>30</v>
      </c>
      <c r="AX153" s="13" t="s">
        <v>68</v>
      </c>
      <c r="AY153" s="216" t="s">
        <v>153</v>
      </c>
    </row>
    <row r="154" spans="1:65" s="13" customFormat="1" ht="11.25">
      <c r="B154" s="206"/>
      <c r="C154" s="207"/>
      <c r="D154" s="208" t="s">
        <v>162</v>
      </c>
      <c r="E154" s="209" t="s">
        <v>19</v>
      </c>
      <c r="F154" s="210" t="s">
        <v>2444</v>
      </c>
      <c r="G154" s="207"/>
      <c r="H154" s="209" t="s">
        <v>19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162</v>
      </c>
      <c r="AU154" s="216" t="s">
        <v>78</v>
      </c>
      <c r="AV154" s="13" t="s">
        <v>76</v>
      </c>
      <c r="AW154" s="13" t="s">
        <v>30</v>
      </c>
      <c r="AX154" s="13" t="s">
        <v>68</v>
      </c>
      <c r="AY154" s="216" t="s">
        <v>153</v>
      </c>
    </row>
    <row r="155" spans="1:65" s="13" customFormat="1" ht="11.25">
      <c r="B155" s="206"/>
      <c r="C155" s="207"/>
      <c r="D155" s="208" t="s">
        <v>162</v>
      </c>
      <c r="E155" s="209" t="s">
        <v>19</v>
      </c>
      <c r="F155" s="210" t="s">
        <v>2445</v>
      </c>
      <c r="G155" s="207"/>
      <c r="H155" s="209" t="s">
        <v>19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162</v>
      </c>
      <c r="AU155" s="216" t="s">
        <v>78</v>
      </c>
      <c r="AV155" s="13" t="s">
        <v>76</v>
      </c>
      <c r="AW155" s="13" t="s">
        <v>30</v>
      </c>
      <c r="AX155" s="13" t="s">
        <v>68</v>
      </c>
      <c r="AY155" s="216" t="s">
        <v>153</v>
      </c>
    </row>
    <row r="156" spans="1:65" s="13" customFormat="1" ht="11.25">
      <c r="B156" s="206"/>
      <c r="C156" s="207"/>
      <c r="D156" s="208" t="s">
        <v>162</v>
      </c>
      <c r="E156" s="209" t="s">
        <v>19</v>
      </c>
      <c r="F156" s="210" t="s">
        <v>2440</v>
      </c>
      <c r="G156" s="207"/>
      <c r="H156" s="209" t="s">
        <v>19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162</v>
      </c>
      <c r="AU156" s="216" t="s">
        <v>78</v>
      </c>
      <c r="AV156" s="13" t="s">
        <v>76</v>
      </c>
      <c r="AW156" s="13" t="s">
        <v>30</v>
      </c>
      <c r="AX156" s="13" t="s">
        <v>68</v>
      </c>
      <c r="AY156" s="216" t="s">
        <v>153</v>
      </c>
    </row>
    <row r="157" spans="1:65" s="13" customFormat="1" ht="11.25">
      <c r="B157" s="206"/>
      <c r="C157" s="207"/>
      <c r="D157" s="208" t="s">
        <v>162</v>
      </c>
      <c r="E157" s="209" t="s">
        <v>19</v>
      </c>
      <c r="F157" s="210" t="s">
        <v>2446</v>
      </c>
      <c r="G157" s="207"/>
      <c r="H157" s="209" t="s">
        <v>19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162</v>
      </c>
      <c r="AU157" s="216" t="s">
        <v>78</v>
      </c>
      <c r="AV157" s="13" t="s">
        <v>76</v>
      </c>
      <c r="AW157" s="13" t="s">
        <v>30</v>
      </c>
      <c r="AX157" s="13" t="s">
        <v>68</v>
      </c>
      <c r="AY157" s="216" t="s">
        <v>153</v>
      </c>
    </row>
    <row r="158" spans="1:65" s="14" customFormat="1" ht="11.25">
      <c r="B158" s="217"/>
      <c r="C158" s="218"/>
      <c r="D158" s="208" t="s">
        <v>162</v>
      </c>
      <c r="E158" s="219" t="s">
        <v>19</v>
      </c>
      <c r="F158" s="220" t="s">
        <v>78</v>
      </c>
      <c r="G158" s="218"/>
      <c r="H158" s="221">
        <v>2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162</v>
      </c>
      <c r="AU158" s="227" t="s">
        <v>78</v>
      </c>
      <c r="AV158" s="14" t="s">
        <v>78</v>
      </c>
      <c r="AW158" s="14" t="s">
        <v>30</v>
      </c>
      <c r="AX158" s="14" t="s">
        <v>76</v>
      </c>
      <c r="AY158" s="227" t="s">
        <v>153</v>
      </c>
    </row>
    <row r="159" spans="1:65" s="2" customFormat="1" ht="16.5" customHeight="1">
      <c r="A159" s="35"/>
      <c r="B159" s="36"/>
      <c r="C159" s="239" t="s">
        <v>312</v>
      </c>
      <c r="D159" s="239" t="s">
        <v>296</v>
      </c>
      <c r="E159" s="240" t="s">
        <v>2447</v>
      </c>
      <c r="F159" s="241" t="s">
        <v>2448</v>
      </c>
      <c r="G159" s="242" t="s">
        <v>196</v>
      </c>
      <c r="H159" s="243">
        <v>11</v>
      </c>
      <c r="I159" s="244"/>
      <c r="J159" s="245">
        <f>ROUND(I159*H159,2)</f>
        <v>0</v>
      </c>
      <c r="K159" s="241" t="s">
        <v>19</v>
      </c>
      <c r="L159" s="246"/>
      <c r="M159" s="247" t="s">
        <v>19</v>
      </c>
      <c r="N159" s="248" t="s">
        <v>39</v>
      </c>
      <c r="O159" s="65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340</v>
      </c>
      <c r="AT159" s="204" t="s">
        <v>296</v>
      </c>
      <c r="AU159" s="204" t="s">
        <v>78</v>
      </c>
      <c r="AY159" s="18" t="s">
        <v>153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76</v>
      </c>
      <c r="BK159" s="205">
        <f>ROUND(I159*H159,2)</f>
        <v>0</v>
      </c>
      <c r="BL159" s="18" t="s">
        <v>256</v>
      </c>
      <c r="BM159" s="204" t="s">
        <v>2449</v>
      </c>
    </row>
    <row r="160" spans="1:65" s="2" customFormat="1" ht="39">
      <c r="A160" s="35"/>
      <c r="B160" s="36"/>
      <c r="C160" s="37"/>
      <c r="D160" s="208" t="s">
        <v>622</v>
      </c>
      <c r="E160" s="37"/>
      <c r="F160" s="249" t="s">
        <v>2450</v>
      </c>
      <c r="G160" s="37"/>
      <c r="H160" s="37"/>
      <c r="I160" s="116"/>
      <c r="J160" s="37"/>
      <c r="K160" s="37"/>
      <c r="L160" s="40"/>
      <c r="M160" s="250"/>
      <c r="N160" s="25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622</v>
      </c>
      <c r="AU160" s="18" t="s">
        <v>78</v>
      </c>
    </row>
    <row r="161" spans="1:65" s="13" customFormat="1" ht="11.25">
      <c r="B161" s="206"/>
      <c r="C161" s="207"/>
      <c r="D161" s="208" t="s">
        <v>162</v>
      </c>
      <c r="E161" s="209" t="s">
        <v>19</v>
      </c>
      <c r="F161" s="210" t="s">
        <v>2451</v>
      </c>
      <c r="G161" s="207"/>
      <c r="H161" s="209" t="s">
        <v>19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162</v>
      </c>
      <c r="AU161" s="216" t="s">
        <v>78</v>
      </c>
      <c r="AV161" s="13" t="s">
        <v>76</v>
      </c>
      <c r="AW161" s="13" t="s">
        <v>30</v>
      </c>
      <c r="AX161" s="13" t="s">
        <v>68</v>
      </c>
      <c r="AY161" s="216" t="s">
        <v>153</v>
      </c>
    </row>
    <row r="162" spans="1:65" s="14" customFormat="1" ht="11.25">
      <c r="B162" s="217"/>
      <c r="C162" s="218"/>
      <c r="D162" s="208" t="s">
        <v>162</v>
      </c>
      <c r="E162" s="219" t="s">
        <v>19</v>
      </c>
      <c r="F162" s="220" t="s">
        <v>223</v>
      </c>
      <c r="G162" s="218"/>
      <c r="H162" s="221">
        <v>11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162</v>
      </c>
      <c r="AU162" s="227" t="s">
        <v>78</v>
      </c>
      <c r="AV162" s="14" t="s">
        <v>78</v>
      </c>
      <c r="AW162" s="14" t="s">
        <v>30</v>
      </c>
      <c r="AX162" s="14" t="s">
        <v>76</v>
      </c>
      <c r="AY162" s="227" t="s">
        <v>153</v>
      </c>
    </row>
    <row r="163" spans="1:65" s="2" customFormat="1" ht="33" customHeight="1">
      <c r="A163" s="35"/>
      <c r="B163" s="36"/>
      <c r="C163" s="193" t="s">
        <v>316</v>
      </c>
      <c r="D163" s="193" t="s">
        <v>155</v>
      </c>
      <c r="E163" s="194" t="s">
        <v>2452</v>
      </c>
      <c r="F163" s="195" t="s">
        <v>2453</v>
      </c>
      <c r="G163" s="196" t="s">
        <v>196</v>
      </c>
      <c r="H163" s="197">
        <v>9</v>
      </c>
      <c r="I163" s="198"/>
      <c r="J163" s="199">
        <f>ROUND(I163*H163,2)</f>
        <v>0</v>
      </c>
      <c r="K163" s="195" t="s">
        <v>159</v>
      </c>
      <c r="L163" s="40"/>
      <c r="M163" s="200" t="s">
        <v>19</v>
      </c>
      <c r="N163" s="201" t="s">
        <v>39</v>
      </c>
      <c r="O163" s="65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4" t="s">
        <v>256</v>
      </c>
      <c r="AT163" s="204" t="s">
        <v>155</v>
      </c>
      <c r="AU163" s="204" t="s">
        <v>78</v>
      </c>
      <c r="AY163" s="18" t="s">
        <v>153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8" t="s">
        <v>76</v>
      </c>
      <c r="BK163" s="205">
        <f>ROUND(I163*H163,2)</f>
        <v>0</v>
      </c>
      <c r="BL163" s="18" t="s">
        <v>256</v>
      </c>
      <c r="BM163" s="204" t="s">
        <v>2454</v>
      </c>
    </row>
    <row r="164" spans="1:65" s="2" customFormat="1" ht="16.5" customHeight="1">
      <c r="A164" s="35"/>
      <c r="B164" s="36"/>
      <c r="C164" s="239" t="s">
        <v>321</v>
      </c>
      <c r="D164" s="239" t="s">
        <v>296</v>
      </c>
      <c r="E164" s="240" t="s">
        <v>2455</v>
      </c>
      <c r="F164" s="241" t="s">
        <v>2456</v>
      </c>
      <c r="G164" s="242" t="s">
        <v>196</v>
      </c>
      <c r="H164" s="243">
        <v>9</v>
      </c>
      <c r="I164" s="244"/>
      <c r="J164" s="245">
        <f>ROUND(I164*H164,2)</f>
        <v>0</v>
      </c>
      <c r="K164" s="241" t="s">
        <v>159</v>
      </c>
      <c r="L164" s="246"/>
      <c r="M164" s="247" t="s">
        <v>19</v>
      </c>
      <c r="N164" s="248" t="s">
        <v>39</v>
      </c>
      <c r="O164" s="65"/>
      <c r="P164" s="202">
        <f>O164*H164</f>
        <v>0</v>
      </c>
      <c r="Q164" s="202">
        <v>6.0000000000000002E-5</v>
      </c>
      <c r="R164" s="202">
        <f>Q164*H164</f>
        <v>5.4000000000000001E-4</v>
      </c>
      <c r="S164" s="202">
        <v>0</v>
      </c>
      <c r="T164" s="20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340</v>
      </c>
      <c r="AT164" s="204" t="s">
        <v>296</v>
      </c>
      <c r="AU164" s="204" t="s">
        <v>78</v>
      </c>
      <c r="AY164" s="18" t="s">
        <v>153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76</v>
      </c>
      <c r="BK164" s="205">
        <f>ROUND(I164*H164,2)</f>
        <v>0</v>
      </c>
      <c r="BL164" s="18" t="s">
        <v>256</v>
      </c>
      <c r="BM164" s="204" t="s">
        <v>2457</v>
      </c>
    </row>
    <row r="165" spans="1:65" s="2" customFormat="1" ht="29.25">
      <c r="A165" s="35"/>
      <c r="B165" s="36"/>
      <c r="C165" s="37"/>
      <c r="D165" s="208" t="s">
        <v>622</v>
      </c>
      <c r="E165" s="37"/>
      <c r="F165" s="249" t="s">
        <v>2458</v>
      </c>
      <c r="G165" s="37"/>
      <c r="H165" s="37"/>
      <c r="I165" s="116"/>
      <c r="J165" s="37"/>
      <c r="K165" s="37"/>
      <c r="L165" s="40"/>
      <c r="M165" s="250"/>
      <c r="N165" s="25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622</v>
      </c>
      <c r="AU165" s="18" t="s">
        <v>78</v>
      </c>
    </row>
    <row r="166" spans="1:65" s="14" customFormat="1" ht="11.25">
      <c r="B166" s="217"/>
      <c r="C166" s="218"/>
      <c r="D166" s="208" t="s">
        <v>162</v>
      </c>
      <c r="E166" s="219" t="s">
        <v>19</v>
      </c>
      <c r="F166" s="220" t="s">
        <v>2459</v>
      </c>
      <c r="G166" s="218"/>
      <c r="H166" s="221">
        <v>6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162</v>
      </c>
      <c r="AU166" s="227" t="s">
        <v>78</v>
      </c>
      <c r="AV166" s="14" t="s">
        <v>78</v>
      </c>
      <c r="AW166" s="14" t="s">
        <v>30</v>
      </c>
      <c r="AX166" s="14" t="s">
        <v>68</v>
      </c>
      <c r="AY166" s="227" t="s">
        <v>153</v>
      </c>
    </row>
    <row r="167" spans="1:65" s="14" customFormat="1" ht="11.25">
      <c r="B167" s="217"/>
      <c r="C167" s="218"/>
      <c r="D167" s="208" t="s">
        <v>162</v>
      </c>
      <c r="E167" s="219" t="s">
        <v>19</v>
      </c>
      <c r="F167" s="220" t="s">
        <v>2460</v>
      </c>
      <c r="G167" s="218"/>
      <c r="H167" s="221">
        <v>3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162</v>
      </c>
      <c r="AU167" s="227" t="s">
        <v>78</v>
      </c>
      <c r="AV167" s="14" t="s">
        <v>78</v>
      </c>
      <c r="AW167" s="14" t="s">
        <v>30</v>
      </c>
      <c r="AX167" s="14" t="s">
        <v>68</v>
      </c>
      <c r="AY167" s="227" t="s">
        <v>153</v>
      </c>
    </row>
    <row r="168" spans="1:65" s="15" customFormat="1" ht="11.25">
      <c r="B168" s="228"/>
      <c r="C168" s="229"/>
      <c r="D168" s="208" t="s">
        <v>162</v>
      </c>
      <c r="E168" s="230" t="s">
        <v>19</v>
      </c>
      <c r="F168" s="231" t="s">
        <v>174</v>
      </c>
      <c r="G168" s="229"/>
      <c r="H168" s="232">
        <v>9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162</v>
      </c>
      <c r="AU168" s="238" t="s">
        <v>78</v>
      </c>
      <c r="AV168" s="15" t="s">
        <v>160</v>
      </c>
      <c r="AW168" s="15" t="s">
        <v>30</v>
      </c>
      <c r="AX168" s="15" t="s">
        <v>76</v>
      </c>
      <c r="AY168" s="238" t="s">
        <v>153</v>
      </c>
    </row>
    <row r="169" spans="1:65" s="2" customFormat="1" ht="21.75" customHeight="1">
      <c r="A169" s="35"/>
      <c r="B169" s="36"/>
      <c r="C169" s="193" t="s">
        <v>325</v>
      </c>
      <c r="D169" s="193" t="s">
        <v>155</v>
      </c>
      <c r="E169" s="194" t="s">
        <v>2461</v>
      </c>
      <c r="F169" s="195" t="s">
        <v>2462</v>
      </c>
      <c r="G169" s="196" t="s">
        <v>196</v>
      </c>
      <c r="H169" s="197">
        <v>17</v>
      </c>
      <c r="I169" s="198"/>
      <c r="J169" s="199">
        <f t="shared" ref="J169:J181" si="0">ROUND(I169*H169,2)</f>
        <v>0</v>
      </c>
      <c r="K169" s="195" t="s">
        <v>159</v>
      </c>
      <c r="L169" s="40"/>
      <c r="M169" s="200" t="s">
        <v>19</v>
      </c>
      <c r="N169" s="201" t="s">
        <v>39</v>
      </c>
      <c r="O169" s="65"/>
      <c r="P169" s="202">
        <f t="shared" ref="P169:P181" si="1">O169*H169</f>
        <v>0</v>
      </c>
      <c r="Q169" s="202">
        <v>0</v>
      </c>
      <c r="R169" s="202">
        <f t="shared" ref="R169:R181" si="2">Q169*H169</f>
        <v>0</v>
      </c>
      <c r="S169" s="202">
        <v>0</v>
      </c>
      <c r="T169" s="203">
        <f t="shared" ref="T169:T181" si="3"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256</v>
      </c>
      <c r="AT169" s="204" t="s">
        <v>155</v>
      </c>
      <c r="AU169" s="204" t="s">
        <v>78</v>
      </c>
      <c r="AY169" s="18" t="s">
        <v>153</v>
      </c>
      <c r="BE169" s="205">
        <f t="shared" ref="BE169:BE181" si="4">IF(N169="základní",J169,0)</f>
        <v>0</v>
      </c>
      <c r="BF169" s="205">
        <f t="shared" ref="BF169:BF181" si="5">IF(N169="snížená",J169,0)</f>
        <v>0</v>
      </c>
      <c r="BG169" s="205">
        <f t="shared" ref="BG169:BG181" si="6">IF(N169="zákl. přenesená",J169,0)</f>
        <v>0</v>
      </c>
      <c r="BH169" s="205">
        <f t="shared" ref="BH169:BH181" si="7">IF(N169="sníž. přenesená",J169,0)</f>
        <v>0</v>
      </c>
      <c r="BI169" s="205">
        <f t="shared" ref="BI169:BI181" si="8">IF(N169="nulová",J169,0)</f>
        <v>0</v>
      </c>
      <c r="BJ169" s="18" t="s">
        <v>76</v>
      </c>
      <c r="BK169" s="205">
        <f t="shared" ref="BK169:BK181" si="9">ROUND(I169*H169,2)</f>
        <v>0</v>
      </c>
      <c r="BL169" s="18" t="s">
        <v>256</v>
      </c>
      <c r="BM169" s="204" t="s">
        <v>2463</v>
      </c>
    </row>
    <row r="170" spans="1:65" s="2" customFormat="1" ht="16.5" customHeight="1">
      <c r="A170" s="35"/>
      <c r="B170" s="36"/>
      <c r="C170" s="239" t="s">
        <v>330</v>
      </c>
      <c r="D170" s="239" t="s">
        <v>296</v>
      </c>
      <c r="E170" s="240" t="s">
        <v>2464</v>
      </c>
      <c r="F170" s="241" t="s">
        <v>2465</v>
      </c>
      <c r="G170" s="242" t="s">
        <v>196</v>
      </c>
      <c r="H170" s="243">
        <v>1</v>
      </c>
      <c r="I170" s="244"/>
      <c r="J170" s="245">
        <f t="shared" si="0"/>
        <v>0</v>
      </c>
      <c r="K170" s="241" t="s">
        <v>159</v>
      </c>
      <c r="L170" s="246"/>
      <c r="M170" s="247" t="s">
        <v>19</v>
      </c>
      <c r="N170" s="248" t="s">
        <v>39</v>
      </c>
      <c r="O170" s="65"/>
      <c r="P170" s="202">
        <f t="shared" si="1"/>
        <v>0</v>
      </c>
      <c r="Q170" s="202">
        <v>4.0000000000000002E-4</v>
      </c>
      <c r="R170" s="202">
        <f t="shared" si="2"/>
        <v>4.0000000000000002E-4</v>
      </c>
      <c r="S170" s="202">
        <v>0</v>
      </c>
      <c r="T170" s="203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4" t="s">
        <v>340</v>
      </c>
      <c r="AT170" s="204" t="s">
        <v>296</v>
      </c>
      <c r="AU170" s="204" t="s">
        <v>78</v>
      </c>
      <c r="AY170" s="18" t="s">
        <v>153</v>
      </c>
      <c r="BE170" s="205">
        <f t="shared" si="4"/>
        <v>0</v>
      </c>
      <c r="BF170" s="205">
        <f t="shared" si="5"/>
        <v>0</v>
      </c>
      <c r="BG170" s="205">
        <f t="shared" si="6"/>
        <v>0</v>
      </c>
      <c r="BH170" s="205">
        <f t="shared" si="7"/>
        <v>0</v>
      </c>
      <c r="BI170" s="205">
        <f t="shared" si="8"/>
        <v>0</v>
      </c>
      <c r="BJ170" s="18" t="s">
        <v>76</v>
      </c>
      <c r="BK170" s="205">
        <f t="shared" si="9"/>
        <v>0</v>
      </c>
      <c r="BL170" s="18" t="s">
        <v>256</v>
      </c>
      <c r="BM170" s="204" t="s">
        <v>2466</v>
      </c>
    </row>
    <row r="171" spans="1:65" s="2" customFormat="1" ht="16.5" customHeight="1">
      <c r="A171" s="35"/>
      <c r="B171" s="36"/>
      <c r="C171" s="239" t="s">
        <v>334</v>
      </c>
      <c r="D171" s="239" t="s">
        <v>296</v>
      </c>
      <c r="E171" s="240" t="s">
        <v>2467</v>
      </c>
      <c r="F171" s="241" t="s">
        <v>2468</v>
      </c>
      <c r="G171" s="242" t="s">
        <v>196</v>
      </c>
      <c r="H171" s="243">
        <v>3</v>
      </c>
      <c r="I171" s="244"/>
      <c r="J171" s="245">
        <f t="shared" si="0"/>
        <v>0</v>
      </c>
      <c r="K171" s="241" t="s">
        <v>159</v>
      </c>
      <c r="L171" s="246"/>
      <c r="M171" s="247" t="s">
        <v>19</v>
      </c>
      <c r="N171" s="248" t="s">
        <v>39</v>
      </c>
      <c r="O171" s="65"/>
      <c r="P171" s="202">
        <f t="shared" si="1"/>
        <v>0</v>
      </c>
      <c r="Q171" s="202">
        <v>4.0000000000000002E-4</v>
      </c>
      <c r="R171" s="202">
        <f t="shared" si="2"/>
        <v>1.2000000000000001E-3</v>
      </c>
      <c r="S171" s="202">
        <v>0</v>
      </c>
      <c r="T171" s="203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340</v>
      </c>
      <c r="AT171" s="204" t="s">
        <v>296</v>
      </c>
      <c r="AU171" s="204" t="s">
        <v>78</v>
      </c>
      <c r="AY171" s="18" t="s">
        <v>153</v>
      </c>
      <c r="BE171" s="205">
        <f t="shared" si="4"/>
        <v>0</v>
      </c>
      <c r="BF171" s="205">
        <f t="shared" si="5"/>
        <v>0</v>
      </c>
      <c r="BG171" s="205">
        <f t="shared" si="6"/>
        <v>0</v>
      </c>
      <c r="BH171" s="205">
        <f t="shared" si="7"/>
        <v>0</v>
      </c>
      <c r="BI171" s="205">
        <f t="shared" si="8"/>
        <v>0</v>
      </c>
      <c r="BJ171" s="18" t="s">
        <v>76</v>
      </c>
      <c r="BK171" s="205">
        <f t="shared" si="9"/>
        <v>0</v>
      </c>
      <c r="BL171" s="18" t="s">
        <v>256</v>
      </c>
      <c r="BM171" s="204" t="s">
        <v>2469</v>
      </c>
    </row>
    <row r="172" spans="1:65" s="2" customFormat="1" ht="16.5" customHeight="1">
      <c r="A172" s="35"/>
      <c r="B172" s="36"/>
      <c r="C172" s="239" t="s">
        <v>340</v>
      </c>
      <c r="D172" s="239" t="s">
        <v>296</v>
      </c>
      <c r="E172" s="240" t="s">
        <v>2470</v>
      </c>
      <c r="F172" s="241" t="s">
        <v>2471</v>
      </c>
      <c r="G172" s="242" t="s">
        <v>196</v>
      </c>
      <c r="H172" s="243">
        <v>10</v>
      </c>
      <c r="I172" s="244"/>
      <c r="J172" s="245">
        <f t="shared" si="0"/>
        <v>0</v>
      </c>
      <c r="K172" s="241" t="s">
        <v>159</v>
      </c>
      <c r="L172" s="246"/>
      <c r="M172" s="247" t="s">
        <v>19</v>
      </c>
      <c r="N172" s="248" t="s">
        <v>39</v>
      </c>
      <c r="O172" s="65"/>
      <c r="P172" s="202">
        <f t="shared" si="1"/>
        <v>0</v>
      </c>
      <c r="Q172" s="202">
        <v>4.0000000000000002E-4</v>
      </c>
      <c r="R172" s="202">
        <f t="shared" si="2"/>
        <v>4.0000000000000001E-3</v>
      </c>
      <c r="S172" s="202">
        <v>0</v>
      </c>
      <c r="T172" s="203">
        <f t="shared" si="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4" t="s">
        <v>340</v>
      </c>
      <c r="AT172" s="204" t="s">
        <v>296</v>
      </c>
      <c r="AU172" s="204" t="s">
        <v>78</v>
      </c>
      <c r="AY172" s="18" t="s">
        <v>153</v>
      </c>
      <c r="BE172" s="205">
        <f t="shared" si="4"/>
        <v>0</v>
      </c>
      <c r="BF172" s="205">
        <f t="shared" si="5"/>
        <v>0</v>
      </c>
      <c r="BG172" s="205">
        <f t="shared" si="6"/>
        <v>0</v>
      </c>
      <c r="BH172" s="205">
        <f t="shared" si="7"/>
        <v>0</v>
      </c>
      <c r="BI172" s="205">
        <f t="shared" si="8"/>
        <v>0</v>
      </c>
      <c r="BJ172" s="18" t="s">
        <v>76</v>
      </c>
      <c r="BK172" s="205">
        <f t="shared" si="9"/>
        <v>0</v>
      </c>
      <c r="BL172" s="18" t="s">
        <v>256</v>
      </c>
      <c r="BM172" s="204" t="s">
        <v>2472</v>
      </c>
    </row>
    <row r="173" spans="1:65" s="2" customFormat="1" ht="16.5" customHeight="1">
      <c r="A173" s="35"/>
      <c r="B173" s="36"/>
      <c r="C173" s="239" t="s">
        <v>345</v>
      </c>
      <c r="D173" s="239" t="s">
        <v>296</v>
      </c>
      <c r="E173" s="240" t="s">
        <v>2473</v>
      </c>
      <c r="F173" s="241" t="s">
        <v>2474</v>
      </c>
      <c r="G173" s="242" t="s">
        <v>196</v>
      </c>
      <c r="H173" s="243">
        <v>6</v>
      </c>
      <c r="I173" s="244"/>
      <c r="J173" s="245">
        <f t="shared" si="0"/>
        <v>0</v>
      </c>
      <c r="K173" s="241" t="s">
        <v>159</v>
      </c>
      <c r="L173" s="246"/>
      <c r="M173" s="247" t="s">
        <v>19</v>
      </c>
      <c r="N173" s="248" t="s">
        <v>39</v>
      </c>
      <c r="O173" s="65"/>
      <c r="P173" s="202">
        <f t="shared" si="1"/>
        <v>0</v>
      </c>
      <c r="Q173" s="202">
        <v>4.4999999999999999E-4</v>
      </c>
      <c r="R173" s="202">
        <f t="shared" si="2"/>
        <v>2.7000000000000001E-3</v>
      </c>
      <c r="S173" s="202">
        <v>0</v>
      </c>
      <c r="T173" s="203">
        <f t="shared" si="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4" t="s">
        <v>340</v>
      </c>
      <c r="AT173" s="204" t="s">
        <v>296</v>
      </c>
      <c r="AU173" s="204" t="s">
        <v>78</v>
      </c>
      <c r="AY173" s="18" t="s">
        <v>153</v>
      </c>
      <c r="BE173" s="205">
        <f t="shared" si="4"/>
        <v>0</v>
      </c>
      <c r="BF173" s="205">
        <f t="shared" si="5"/>
        <v>0</v>
      </c>
      <c r="BG173" s="205">
        <f t="shared" si="6"/>
        <v>0</v>
      </c>
      <c r="BH173" s="205">
        <f t="shared" si="7"/>
        <v>0</v>
      </c>
      <c r="BI173" s="205">
        <f t="shared" si="8"/>
        <v>0</v>
      </c>
      <c r="BJ173" s="18" t="s">
        <v>76</v>
      </c>
      <c r="BK173" s="205">
        <f t="shared" si="9"/>
        <v>0</v>
      </c>
      <c r="BL173" s="18" t="s">
        <v>256</v>
      </c>
      <c r="BM173" s="204" t="s">
        <v>2475</v>
      </c>
    </row>
    <row r="174" spans="1:65" s="2" customFormat="1" ht="16.5" customHeight="1">
      <c r="A174" s="35"/>
      <c r="B174" s="36"/>
      <c r="C174" s="239" t="s">
        <v>351</v>
      </c>
      <c r="D174" s="239" t="s">
        <v>296</v>
      </c>
      <c r="E174" s="240" t="s">
        <v>2476</v>
      </c>
      <c r="F174" s="241" t="s">
        <v>2477</v>
      </c>
      <c r="G174" s="242" t="s">
        <v>196</v>
      </c>
      <c r="H174" s="243">
        <v>10</v>
      </c>
      <c r="I174" s="244"/>
      <c r="J174" s="245">
        <f t="shared" si="0"/>
        <v>0</v>
      </c>
      <c r="K174" s="241" t="s">
        <v>19</v>
      </c>
      <c r="L174" s="246"/>
      <c r="M174" s="247" t="s">
        <v>19</v>
      </c>
      <c r="N174" s="248" t="s">
        <v>39</v>
      </c>
      <c r="O174" s="65"/>
      <c r="P174" s="202">
        <f t="shared" si="1"/>
        <v>0</v>
      </c>
      <c r="Q174" s="202">
        <v>0</v>
      </c>
      <c r="R174" s="202">
        <f t="shared" si="2"/>
        <v>0</v>
      </c>
      <c r="S174" s="202">
        <v>0</v>
      </c>
      <c r="T174" s="203">
        <f t="shared" si="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340</v>
      </c>
      <c r="AT174" s="204" t="s">
        <v>296</v>
      </c>
      <c r="AU174" s="204" t="s">
        <v>78</v>
      </c>
      <c r="AY174" s="18" t="s">
        <v>153</v>
      </c>
      <c r="BE174" s="205">
        <f t="shared" si="4"/>
        <v>0</v>
      </c>
      <c r="BF174" s="205">
        <f t="shared" si="5"/>
        <v>0</v>
      </c>
      <c r="BG174" s="205">
        <f t="shared" si="6"/>
        <v>0</v>
      </c>
      <c r="BH174" s="205">
        <f t="shared" si="7"/>
        <v>0</v>
      </c>
      <c r="BI174" s="205">
        <f t="shared" si="8"/>
        <v>0</v>
      </c>
      <c r="BJ174" s="18" t="s">
        <v>76</v>
      </c>
      <c r="BK174" s="205">
        <f t="shared" si="9"/>
        <v>0</v>
      </c>
      <c r="BL174" s="18" t="s">
        <v>256</v>
      </c>
      <c r="BM174" s="204" t="s">
        <v>2478</v>
      </c>
    </row>
    <row r="175" spans="1:65" s="2" customFormat="1" ht="16.5" customHeight="1">
      <c r="A175" s="35"/>
      <c r="B175" s="36"/>
      <c r="C175" s="193" t="s">
        <v>360</v>
      </c>
      <c r="D175" s="193" t="s">
        <v>155</v>
      </c>
      <c r="E175" s="194" t="s">
        <v>2479</v>
      </c>
      <c r="F175" s="195" t="s">
        <v>2480</v>
      </c>
      <c r="G175" s="196" t="s">
        <v>196</v>
      </c>
      <c r="H175" s="197">
        <v>2</v>
      </c>
      <c r="I175" s="198"/>
      <c r="J175" s="199">
        <f t="shared" si="0"/>
        <v>0</v>
      </c>
      <c r="K175" s="195" t="s">
        <v>19</v>
      </c>
      <c r="L175" s="40"/>
      <c r="M175" s="200" t="s">
        <v>19</v>
      </c>
      <c r="N175" s="201" t="s">
        <v>39</v>
      </c>
      <c r="O175" s="65"/>
      <c r="P175" s="202">
        <f t="shared" si="1"/>
        <v>0</v>
      </c>
      <c r="Q175" s="202">
        <v>0</v>
      </c>
      <c r="R175" s="202">
        <f t="shared" si="2"/>
        <v>0</v>
      </c>
      <c r="S175" s="202">
        <v>0</v>
      </c>
      <c r="T175" s="203">
        <f t="shared" si="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4" t="s">
        <v>2481</v>
      </c>
      <c r="AT175" s="204" t="s">
        <v>155</v>
      </c>
      <c r="AU175" s="204" t="s">
        <v>78</v>
      </c>
      <c r="AY175" s="18" t="s">
        <v>153</v>
      </c>
      <c r="BE175" s="205">
        <f t="shared" si="4"/>
        <v>0</v>
      </c>
      <c r="BF175" s="205">
        <f t="shared" si="5"/>
        <v>0</v>
      </c>
      <c r="BG175" s="205">
        <f t="shared" si="6"/>
        <v>0</v>
      </c>
      <c r="BH175" s="205">
        <f t="shared" si="7"/>
        <v>0</v>
      </c>
      <c r="BI175" s="205">
        <f t="shared" si="8"/>
        <v>0</v>
      </c>
      <c r="BJ175" s="18" t="s">
        <v>76</v>
      </c>
      <c r="BK175" s="205">
        <f t="shared" si="9"/>
        <v>0</v>
      </c>
      <c r="BL175" s="18" t="s">
        <v>2481</v>
      </c>
      <c r="BM175" s="204" t="s">
        <v>2482</v>
      </c>
    </row>
    <row r="176" spans="1:65" s="2" customFormat="1" ht="21.75" customHeight="1">
      <c r="A176" s="35"/>
      <c r="B176" s="36"/>
      <c r="C176" s="193" t="s">
        <v>368</v>
      </c>
      <c r="D176" s="193" t="s">
        <v>155</v>
      </c>
      <c r="E176" s="194" t="s">
        <v>2483</v>
      </c>
      <c r="F176" s="195" t="s">
        <v>2484</v>
      </c>
      <c r="G176" s="196" t="s">
        <v>196</v>
      </c>
      <c r="H176" s="197">
        <v>2</v>
      </c>
      <c r="I176" s="198"/>
      <c r="J176" s="199">
        <f t="shared" si="0"/>
        <v>0</v>
      </c>
      <c r="K176" s="195" t="s">
        <v>159</v>
      </c>
      <c r="L176" s="40"/>
      <c r="M176" s="200" t="s">
        <v>19</v>
      </c>
      <c r="N176" s="201" t="s">
        <v>39</v>
      </c>
      <c r="O176" s="65"/>
      <c r="P176" s="202">
        <f t="shared" si="1"/>
        <v>0</v>
      </c>
      <c r="Q176" s="202">
        <v>0</v>
      </c>
      <c r="R176" s="202">
        <f t="shared" si="2"/>
        <v>0</v>
      </c>
      <c r="S176" s="202">
        <v>0</v>
      </c>
      <c r="T176" s="203">
        <f t="shared" si="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256</v>
      </c>
      <c r="AT176" s="204" t="s">
        <v>155</v>
      </c>
      <c r="AU176" s="204" t="s">
        <v>78</v>
      </c>
      <c r="AY176" s="18" t="s">
        <v>153</v>
      </c>
      <c r="BE176" s="205">
        <f t="shared" si="4"/>
        <v>0</v>
      </c>
      <c r="BF176" s="205">
        <f t="shared" si="5"/>
        <v>0</v>
      </c>
      <c r="BG176" s="205">
        <f t="shared" si="6"/>
        <v>0</v>
      </c>
      <c r="BH176" s="205">
        <f t="shared" si="7"/>
        <v>0</v>
      </c>
      <c r="BI176" s="205">
        <f t="shared" si="8"/>
        <v>0</v>
      </c>
      <c r="BJ176" s="18" t="s">
        <v>76</v>
      </c>
      <c r="BK176" s="205">
        <f t="shared" si="9"/>
        <v>0</v>
      </c>
      <c r="BL176" s="18" t="s">
        <v>256</v>
      </c>
      <c r="BM176" s="204" t="s">
        <v>2485</v>
      </c>
    </row>
    <row r="177" spans="1:65" s="2" customFormat="1" ht="16.5" customHeight="1">
      <c r="A177" s="35"/>
      <c r="B177" s="36"/>
      <c r="C177" s="239" t="s">
        <v>378</v>
      </c>
      <c r="D177" s="239" t="s">
        <v>296</v>
      </c>
      <c r="E177" s="240" t="s">
        <v>2486</v>
      </c>
      <c r="F177" s="241" t="s">
        <v>2487</v>
      </c>
      <c r="G177" s="242" t="s">
        <v>196</v>
      </c>
      <c r="H177" s="243">
        <v>2</v>
      </c>
      <c r="I177" s="244"/>
      <c r="J177" s="245">
        <f t="shared" si="0"/>
        <v>0</v>
      </c>
      <c r="K177" s="241" t="s">
        <v>159</v>
      </c>
      <c r="L177" s="246"/>
      <c r="M177" s="247" t="s">
        <v>19</v>
      </c>
      <c r="N177" s="248" t="s">
        <v>39</v>
      </c>
      <c r="O177" s="65"/>
      <c r="P177" s="202">
        <f t="shared" si="1"/>
        <v>0</v>
      </c>
      <c r="Q177" s="202">
        <v>4.0000000000000002E-4</v>
      </c>
      <c r="R177" s="202">
        <f t="shared" si="2"/>
        <v>8.0000000000000004E-4</v>
      </c>
      <c r="S177" s="202">
        <v>0</v>
      </c>
      <c r="T177" s="203">
        <f t="shared" si="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340</v>
      </c>
      <c r="AT177" s="204" t="s">
        <v>296</v>
      </c>
      <c r="AU177" s="204" t="s">
        <v>78</v>
      </c>
      <c r="AY177" s="18" t="s">
        <v>153</v>
      </c>
      <c r="BE177" s="205">
        <f t="shared" si="4"/>
        <v>0</v>
      </c>
      <c r="BF177" s="205">
        <f t="shared" si="5"/>
        <v>0</v>
      </c>
      <c r="BG177" s="205">
        <f t="shared" si="6"/>
        <v>0</v>
      </c>
      <c r="BH177" s="205">
        <f t="shared" si="7"/>
        <v>0</v>
      </c>
      <c r="BI177" s="205">
        <f t="shared" si="8"/>
        <v>0</v>
      </c>
      <c r="BJ177" s="18" t="s">
        <v>76</v>
      </c>
      <c r="BK177" s="205">
        <f t="shared" si="9"/>
        <v>0</v>
      </c>
      <c r="BL177" s="18" t="s">
        <v>256</v>
      </c>
      <c r="BM177" s="204" t="s">
        <v>2488</v>
      </c>
    </row>
    <row r="178" spans="1:65" s="2" customFormat="1" ht="21.75" customHeight="1">
      <c r="A178" s="35"/>
      <c r="B178" s="36"/>
      <c r="C178" s="239" t="s">
        <v>384</v>
      </c>
      <c r="D178" s="239" t="s">
        <v>296</v>
      </c>
      <c r="E178" s="240" t="s">
        <v>2489</v>
      </c>
      <c r="F178" s="241" t="s">
        <v>2490</v>
      </c>
      <c r="G178" s="242" t="s">
        <v>196</v>
      </c>
      <c r="H178" s="243">
        <v>1</v>
      </c>
      <c r="I178" s="244"/>
      <c r="J178" s="245">
        <f t="shared" si="0"/>
        <v>0</v>
      </c>
      <c r="K178" s="241" t="s">
        <v>159</v>
      </c>
      <c r="L178" s="246"/>
      <c r="M178" s="247" t="s">
        <v>19</v>
      </c>
      <c r="N178" s="248" t="s">
        <v>39</v>
      </c>
      <c r="O178" s="65"/>
      <c r="P178" s="202">
        <f t="shared" si="1"/>
        <v>0</v>
      </c>
      <c r="Q178" s="202">
        <v>8.0000000000000007E-5</v>
      </c>
      <c r="R178" s="202">
        <f t="shared" si="2"/>
        <v>8.0000000000000007E-5</v>
      </c>
      <c r="S178" s="202">
        <v>0</v>
      </c>
      <c r="T178" s="203">
        <f t="shared" si="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4" t="s">
        <v>2481</v>
      </c>
      <c r="AT178" s="204" t="s">
        <v>296</v>
      </c>
      <c r="AU178" s="204" t="s">
        <v>78</v>
      </c>
      <c r="AY178" s="18" t="s">
        <v>153</v>
      </c>
      <c r="BE178" s="205">
        <f t="shared" si="4"/>
        <v>0</v>
      </c>
      <c r="BF178" s="205">
        <f t="shared" si="5"/>
        <v>0</v>
      </c>
      <c r="BG178" s="205">
        <f t="shared" si="6"/>
        <v>0</v>
      </c>
      <c r="BH178" s="205">
        <f t="shared" si="7"/>
        <v>0</v>
      </c>
      <c r="BI178" s="205">
        <f t="shared" si="8"/>
        <v>0</v>
      </c>
      <c r="BJ178" s="18" t="s">
        <v>76</v>
      </c>
      <c r="BK178" s="205">
        <f t="shared" si="9"/>
        <v>0</v>
      </c>
      <c r="BL178" s="18" t="s">
        <v>2481</v>
      </c>
      <c r="BM178" s="204" t="s">
        <v>2491</v>
      </c>
    </row>
    <row r="179" spans="1:65" s="2" customFormat="1" ht="21.75" customHeight="1">
      <c r="A179" s="35"/>
      <c r="B179" s="36"/>
      <c r="C179" s="239" t="s">
        <v>390</v>
      </c>
      <c r="D179" s="239" t="s">
        <v>296</v>
      </c>
      <c r="E179" s="240" t="s">
        <v>2492</v>
      </c>
      <c r="F179" s="241" t="s">
        <v>2493</v>
      </c>
      <c r="G179" s="242" t="s">
        <v>196</v>
      </c>
      <c r="H179" s="243">
        <v>3</v>
      </c>
      <c r="I179" s="244"/>
      <c r="J179" s="245">
        <f t="shared" si="0"/>
        <v>0</v>
      </c>
      <c r="K179" s="241" t="s">
        <v>159</v>
      </c>
      <c r="L179" s="246"/>
      <c r="M179" s="247" t="s">
        <v>19</v>
      </c>
      <c r="N179" s="248" t="s">
        <v>39</v>
      </c>
      <c r="O179" s="65"/>
      <c r="P179" s="202">
        <f t="shared" si="1"/>
        <v>0</v>
      </c>
      <c r="Q179" s="202">
        <v>3.0000000000000001E-5</v>
      </c>
      <c r="R179" s="202">
        <f t="shared" si="2"/>
        <v>9.0000000000000006E-5</v>
      </c>
      <c r="S179" s="202">
        <v>0</v>
      </c>
      <c r="T179" s="203">
        <f t="shared" si="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4" t="s">
        <v>2481</v>
      </c>
      <c r="AT179" s="204" t="s">
        <v>296</v>
      </c>
      <c r="AU179" s="204" t="s">
        <v>78</v>
      </c>
      <c r="AY179" s="18" t="s">
        <v>153</v>
      </c>
      <c r="BE179" s="205">
        <f t="shared" si="4"/>
        <v>0</v>
      </c>
      <c r="BF179" s="205">
        <f t="shared" si="5"/>
        <v>0</v>
      </c>
      <c r="BG179" s="205">
        <f t="shared" si="6"/>
        <v>0</v>
      </c>
      <c r="BH179" s="205">
        <f t="shared" si="7"/>
        <v>0</v>
      </c>
      <c r="BI179" s="205">
        <f t="shared" si="8"/>
        <v>0</v>
      </c>
      <c r="BJ179" s="18" t="s">
        <v>76</v>
      </c>
      <c r="BK179" s="205">
        <f t="shared" si="9"/>
        <v>0</v>
      </c>
      <c r="BL179" s="18" t="s">
        <v>2481</v>
      </c>
      <c r="BM179" s="204" t="s">
        <v>2494</v>
      </c>
    </row>
    <row r="180" spans="1:65" s="2" customFormat="1" ht="33" customHeight="1">
      <c r="A180" s="35"/>
      <c r="B180" s="36"/>
      <c r="C180" s="193" t="s">
        <v>395</v>
      </c>
      <c r="D180" s="193" t="s">
        <v>155</v>
      </c>
      <c r="E180" s="194" t="s">
        <v>2495</v>
      </c>
      <c r="F180" s="195" t="s">
        <v>2496</v>
      </c>
      <c r="G180" s="196" t="s">
        <v>196</v>
      </c>
      <c r="H180" s="197">
        <v>43</v>
      </c>
      <c r="I180" s="198"/>
      <c r="J180" s="199">
        <f t="shared" si="0"/>
        <v>0</v>
      </c>
      <c r="K180" s="195" t="s">
        <v>159</v>
      </c>
      <c r="L180" s="40"/>
      <c r="M180" s="200" t="s">
        <v>19</v>
      </c>
      <c r="N180" s="201" t="s">
        <v>39</v>
      </c>
      <c r="O180" s="65"/>
      <c r="P180" s="202">
        <f t="shared" si="1"/>
        <v>0</v>
      </c>
      <c r="Q180" s="202">
        <v>0</v>
      </c>
      <c r="R180" s="202">
        <f t="shared" si="2"/>
        <v>0</v>
      </c>
      <c r="S180" s="202">
        <v>0</v>
      </c>
      <c r="T180" s="203">
        <f t="shared" si="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256</v>
      </c>
      <c r="AT180" s="204" t="s">
        <v>155</v>
      </c>
      <c r="AU180" s="204" t="s">
        <v>78</v>
      </c>
      <c r="AY180" s="18" t="s">
        <v>153</v>
      </c>
      <c r="BE180" s="205">
        <f t="shared" si="4"/>
        <v>0</v>
      </c>
      <c r="BF180" s="205">
        <f t="shared" si="5"/>
        <v>0</v>
      </c>
      <c r="BG180" s="205">
        <f t="shared" si="6"/>
        <v>0</v>
      </c>
      <c r="BH180" s="205">
        <f t="shared" si="7"/>
        <v>0</v>
      </c>
      <c r="BI180" s="205">
        <f t="shared" si="8"/>
        <v>0</v>
      </c>
      <c r="BJ180" s="18" t="s">
        <v>76</v>
      </c>
      <c r="BK180" s="205">
        <f t="shared" si="9"/>
        <v>0</v>
      </c>
      <c r="BL180" s="18" t="s">
        <v>256</v>
      </c>
      <c r="BM180" s="204" t="s">
        <v>2497</v>
      </c>
    </row>
    <row r="181" spans="1:65" s="2" customFormat="1" ht="16.5" customHeight="1">
      <c r="A181" s="35"/>
      <c r="B181" s="36"/>
      <c r="C181" s="239" t="s">
        <v>401</v>
      </c>
      <c r="D181" s="239" t="s">
        <v>296</v>
      </c>
      <c r="E181" s="240" t="s">
        <v>2498</v>
      </c>
      <c r="F181" s="241" t="s">
        <v>2499</v>
      </c>
      <c r="G181" s="242" t="s">
        <v>196</v>
      </c>
      <c r="H181" s="243">
        <v>41</v>
      </c>
      <c r="I181" s="244"/>
      <c r="J181" s="245">
        <f t="shared" si="0"/>
        <v>0</v>
      </c>
      <c r="K181" s="241" t="s">
        <v>19</v>
      </c>
      <c r="L181" s="246"/>
      <c r="M181" s="247" t="s">
        <v>19</v>
      </c>
      <c r="N181" s="248" t="s">
        <v>39</v>
      </c>
      <c r="O181" s="65"/>
      <c r="P181" s="202">
        <f t="shared" si="1"/>
        <v>0</v>
      </c>
      <c r="Q181" s="202">
        <v>0</v>
      </c>
      <c r="R181" s="202">
        <f t="shared" si="2"/>
        <v>0</v>
      </c>
      <c r="S181" s="202">
        <v>0</v>
      </c>
      <c r="T181" s="203">
        <f t="shared" si="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4" t="s">
        <v>340</v>
      </c>
      <c r="AT181" s="204" t="s">
        <v>296</v>
      </c>
      <c r="AU181" s="204" t="s">
        <v>78</v>
      </c>
      <c r="AY181" s="18" t="s">
        <v>153</v>
      </c>
      <c r="BE181" s="205">
        <f t="shared" si="4"/>
        <v>0</v>
      </c>
      <c r="BF181" s="205">
        <f t="shared" si="5"/>
        <v>0</v>
      </c>
      <c r="BG181" s="205">
        <f t="shared" si="6"/>
        <v>0</v>
      </c>
      <c r="BH181" s="205">
        <f t="shared" si="7"/>
        <v>0</v>
      </c>
      <c r="BI181" s="205">
        <f t="shared" si="8"/>
        <v>0</v>
      </c>
      <c r="BJ181" s="18" t="s">
        <v>76</v>
      </c>
      <c r="BK181" s="205">
        <f t="shared" si="9"/>
        <v>0</v>
      </c>
      <c r="BL181" s="18" t="s">
        <v>256</v>
      </c>
      <c r="BM181" s="204" t="s">
        <v>2500</v>
      </c>
    </row>
    <row r="182" spans="1:65" s="2" customFormat="1" ht="39">
      <c r="A182" s="35"/>
      <c r="B182" s="36"/>
      <c r="C182" s="37"/>
      <c r="D182" s="208" t="s">
        <v>622</v>
      </c>
      <c r="E182" s="37"/>
      <c r="F182" s="249" t="s">
        <v>2501</v>
      </c>
      <c r="G182" s="37"/>
      <c r="H182" s="37"/>
      <c r="I182" s="116"/>
      <c r="J182" s="37"/>
      <c r="K182" s="37"/>
      <c r="L182" s="40"/>
      <c r="M182" s="250"/>
      <c r="N182" s="25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622</v>
      </c>
      <c r="AU182" s="18" t="s">
        <v>78</v>
      </c>
    </row>
    <row r="183" spans="1:65" s="14" customFormat="1" ht="11.25">
      <c r="B183" s="217"/>
      <c r="C183" s="218"/>
      <c r="D183" s="208" t="s">
        <v>162</v>
      </c>
      <c r="E183" s="219" t="s">
        <v>19</v>
      </c>
      <c r="F183" s="220" t="s">
        <v>2502</v>
      </c>
      <c r="G183" s="218"/>
      <c r="H183" s="221">
        <v>18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162</v>
      </c>
      <c r="AU183" s="227" t="s">
        <v>78</v>
      </c>
      <c r="AV183" s="14" t="s">
        <v>78</v>
      </c>
      <c r="AW183" s="14" t="s">
        <v>30</v>
      </c>
      <c r="AX183" s="14" t="s">
        <v>68</v>
      </c>
      <c r="AY183" s="227" t="s">
        <v>153</v>
      </c>
    </row>
    <row r="184" spans="1:65" s="14" customFormat="1" ht="11.25">
      <c r="B184" s="217"/>
      <c r="C184" s="218"/>
      <c r="D184" s="208" t="s">
        <v>162</v>
      </c>
      <c r="E184" s="219" t="s">
        <v>19</v>
      </c>
      <c r="F184" s="220" t="s">
        <v>2503</v>
      </c>
      <c r="G184" s="218"/>
      <c r="H184" s="221">
        <v>14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162</v>
      </c>
      <c r="AU184" s="227" t="s">
        <v>78</v>
      </c>
      <c r="AV184" s="14" t="s">
        <v>78</v>
      </c>
      <c r="AW184" s="14" t="s">
        <v>30</v>
      </c>
      <c r="AX184" s="14" t="s">
        <v>68</v>
      </c>
      <c r="AY184" s="227" t="s">
        <v>153</v>
      </c>
    </row>
    <row r="185" spans="1:65" s="14" customFormat="1" ht="11.25">
      <c r="B185" s="217"/>
      <c r="C185" s="218"/>
      <c r="D185" s="208" t="s">
        <v>162</v>
      </c>
      <c r="E185" s="219" t="s">
        <v>19</v>
      </c>
      <c r="F185" s="220" t="s">
        <v>2504</v>
      </c>
      <c r="G185" s="218"/>
      <c r="H185" s="221">
        <v>9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162</v>
      </c>
      <c r="AU185" s="227" t="s">
        <v>78</v>
      </c>
      <c r="AV185" s="14" t="s">
        <v>78</v>
      </c>
      <c r="AW185" s="14" t="s">
        <v>30</v>
      </c>
      <c r="AX185" s="14" t="s">
        <v>68</v>
      </c>
      <c r="AY185" s="227" t="s">
        <v>153</v>
      </c>
    </row>
    <row r="186" spans="1:65" s="15" customFormat="1" ht="11.25">
      <c r="B186" s="228"/>
      <c r="C186" s="229"/>
      <c r="D186" s="208" t="s">
        <v>162</v>
      </c>
      <c r="E186" s="230" t="s">
        <v>19</v>
      </c>
      <c r="F186" s="231" t="s">
        <v>174</v>
      </c>
      <c r="G186" s="229"/>
      <c r="H186" s="232">
        <v>41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162</v>
      </c>
      <c r="AU186" s="238" t="s">
        <v>78</v>
      </c>
      <c r="AV186" s="15" t="s">
        <v>160</v>
      </c>
      <c r="AW186" s="15" t="s">
        <v>30</v>
      </c>
      <c r="AX186" s="15" t="s">
        <v>76</v>
      </c>
      <c r="AY186" s="238" t="s">
        <v>153</v>
      </c>
    </row>
    <row r="187" spans="1:65" s="2" customFormat="1" ht="16.5" customHeight="1">
      <c r="A187" s="35"/>
      <c r="B187" s="36"/>
      <c r="C187" s="239" t="s">
        <v>406</v>
      </c>
      <c r="D187" s="239" t="s">
        <v>296</v>
      </c>
      <c r="E187" s="240" t="s">
        <v>2505</v>
      </c>
      <c r="F187" s="241" t="s">
        <v>2506</v>
      </c>
      <c r="G187" s="242" t="s">
        <v>196</v>
      </c>
      <c r="H187" s="243">
        <v>1</v>
      </c>
      <c r="I187" s="244"/>
      <c r="J187" s="245">
        <f>ROUND(I187*H187,2)</f>
        <v>0</v>
      </c>
      <c r="K187" s="241" t="s">
        <v>159</v>
      </c>
      <c r="L187" s="246"/>
      <c r="M187" s="247" t="s">
        <v>19</v>
      </c>
      <c r="N187" s="248" t="s">
        <v>39</v>
      </c>
      <c r="O187" s="65"/>
      <c r="P187" s="202">
        <f>O187*H187</f>
        <v>0</v>
      </c>
      <c r="Q187" s="202">
        <v>1.6000000000000001E-3</v>
      </c>
      <c r="R187" s="202">
        <f>Q187*H187</f>
        <v>1.6000000000000001E-3</v>
      </c>
      <c r="S187" s="202">
        <v>0</v>
      </c>
      <c r="T187" s="20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340</v>
      </c>
      <c r="AT187" s="204" t="s">
        <v>296</v>
      </c>
      <c r="AU187" s="204" t="s">
        <v>78</v>
      </c>
      <c r="AY187" s="18" t="s">
        <v>153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8" t="s">
        <v>76</v>
      </c>
      <c r="BK187" s="205">
        <f>ROUND(I187*H187,2)</f>
        <v>0</v>
      </c>
      <c r="BL187" s="18" t="s">
        <v>256</v>
      </c>
      <c r="BM187" s="204" t="s">
        <v>2507</v>
      </c>
    </row>
    <row r="188" spans="1:65" s="2" customFormat="1" ht="29.25">
      <c r="A188" s="35"/>
      <c r="B188" s="36"/>
      <c r="C188" s="37"/>
      <c r="D188" s="208" t="s">
        <v>622</v>
      </c>
      <c r="E188" s="37"/>
      <c r="F188" s="249" t="s">
        <v>2508</v>
      </c>
      <c r="G188" s="37"/>
      <c r="H188" s="37"/>
      <c r="I188" s="116"/>
      <c r="J188" s="37"/>
      <c r="K188" s="37"/>
      <c r="L188" s="40"/>
      <c r="M188" s="250"/>
      <c r="N188" s="25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622</v>
      </c>
      <c r="AU188" s="18" t="s">
        <v>78</v>
      </c>
    </row>
    <row r="189" spans="1:65" s="14" customFormat="1" ht="11.25">
      <c r="B189" s="217"/>
      <c r="C189" s="218"/>
      <c r="D189" s="208" t="s">
        <v>162</v>
      </c>
      <c r="E189" s="219" t="s">
        <v>19</v>
      </c>
      <c r="F189" s="220" t="s">
        <v>2509</v>
      </c>
      <c r="G189" s="218"/>
      <c r="H189" s="221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162</v>
      </c>
      <c r="AU189" s="227" t="s">
        <v>78</v>
      </c>
      <c r="AV189" s="14" t="s">
        <v>78</v>
      </c>
      <c r="AW189" s="14" t="s">
        <v>30</v>
      </c>
      <c r="AX189" s="14" t="s">
        <v>68</v>
      </c>
      <c r="AY189" s="227" t="s">
        <v>153</v>
      </c>
    </row>
    <row r="190" spans="1:65" s="14" customFormat="1" ht="11.25">
      <c r="B190" s="217"/>
      <c r="C190" s="218"/>
      <c r="D190" s="208" t="s">
        <v>162</v>
      </c>
      <c r="E190" s="219" t="s">
        <v>19</v>
      </c>
      <c r="F190" s="220" t="s">
        <v>2510</v>
      </c>
      <c r="G190" s="218"/>
      <c r="H190" s="221">
        <v>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162</v>
      </c>
      <c r="AU190" s="227" t="s">
        <v>78</v>
      </c>
      <c r="AV190" s="14" t="s">
        <v>78</v>
      </c>
      <c r="AW190" s="14" t="s">
        <v>30</v>
      </c>
      <c r="AX190" s="14" t="s">
        <v>76</v>
      </c>
      <c r="AY190" s="227" t="s">
        <v>153</v>
      </c>
    </row>
    <row r="191" spans="1:65" s="2" customFormat="1" ht="16.5" customHeight="1">
      <c r="A191" s="35"/>
      <c r="B191" s="36"/>
      <c r="C191" s="239" t="s">
        <v>411</v>
      </c>
      <c r="D191" s="239" t="s">
        <v>296</v>
      </c>
      <c r="E191" s="240" t="s">
        <v>2511</v>
      </c>
      <c r="F191" s="241" t="s">
        <v>2512</v>
      </c>
      <c r="G191" s="242" t="s">
        <v>620</v>
      </c>
      <c r="H191" s="243">
        <v>1</v>
      </c>
      <c r="I191" s="244"/>
      <c r="J191" s="245">
        <f>ROUND(I191*H191,2)</f>
        <v>0</v>
      </c>
      <c r="K191" s="241" t="s">
        <v>19</v>
      </c>
      <c r="L191" s="246"/>
      <c r="M191" s="247" t="s">
        <v>19</v>
      </c>
      <c r="N191" s="248" t="s">
        <v>39</v>
      </c>
      <c r="O191" s="65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4" t="s">
        <v>2481</v>
      </c>
      <c r="AT191" s="204" t="s">
        <v>296</v>
      </c>
      <c r="AU191" s="204" t="s">
        <v>78</v>
      </c>
      <c r="AY191" s="18" t="s">
        <v>153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8" t="s">
        <v>76</v>
      </c>
      <c r="BK191" s="205">
        <f>ROUND(I191*H191,2)</f>
        <v>0</v>
      </c>
      <c r="BL191" s="18" t="s">
        <v>2481</v>
      </c>
      <c r="BM191" s="204" t="s">
        <v>2513</v>
      </c>
    </row>
    <row r="192" spans="1:65" s="2" customFormat="1" ht="97.5">
      <c r="A192" s="35"/>
      <c r="B192" s="36"/>
      <c r="C192" s="37"/>
      <c r="D192" s="208" t="s">
        <v>622</v>
      </c>
      <c r="E192" s="37"/>
      <c r="F192" s="249" t="s">
        <v>2514</v>
      </c>
      <c r="G192" s="37"/>
      <c r="H192" s="37"/>
      <c r="I192" s="116"/>
      <c r="J192" s="37"/>
      <c r="K192" s="37"/>
      <c r="L192" s="40"/>
      <c r="M192" s="250"/>
      <c r="N192" s="25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622</v>
      </c>
      <c r="AU192" s="18" t="s">
        <v>78</v>
      </c>
    </row>
    <row r="193" spans="1:65" s="13" customFormat="1" ht="11.25">
      <c r="B193" s="206"/>
      <c r="C193" s="207"/>
      <c r="D193" s="208" t="s">
        <v>162</v>
      </c>
      <c r="E193" s="209" t="s">
        <v>19</v>
      </c>
      <c r="F193" s="210" t="s">
        <v>2515</v>
      </c>
      <c r="G193" s="207"/>
      <c r="H193" s="209" t="s">
        <v>19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162</v>
      </c>
      <c r="AU193" s="216" t="s">
        <v>78</v>
      </c>
      <c r="AV193" s="13" t="s">
        <v>76</v>
      </c>
      <c r="AW193" s="13" t="s">
        <v>30</v>
      </c>
      <c r="AX193" s="13" t="s">
        <v>68</v>
      </c>
      <c r="AY193" s="216" t="s">
        <v>153</v>
      </c>
    </row>
    <row r="194" spans="1:65" s="14" customFormat="1" ht="11.25">
      <c r="B194" s="217"/>
      <c r="C194" s="218"/>
      <c r="D194" s="208" t="s">
        <v>162</v>
      </c>
      <c r="E194" s="219" t="s">
        <v>19</v>
      </c>
      <c r="F194" s="220" t="s">
        <v>76</v>
      </c>
      <c r="G194" s="218"/>
      <c r="H194" s="221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162</v>
      </c>
      <c r="AU194" s="227" t="s">
        <v>78</v>
      </c>
      <c r="AV194" s="14" t="s">
        <v>78</v>
      </c>
      <c r="AW194" s="14" t="s">
        <v>30</v>
      </c>
      <c r="AX194" s="14" t="s">
        <v>76</v>
      </c>
      <c r="AY194" s="227" t="s">
        <v>153</v>
      </c>
    </row>
    <row r="195" spans="1:65" s="13" customFormat="1" ht="33.75">
      <c r="B195" s="206"/>
      <c r="C195" s="207"/>
      <c r="D195" s="208" t="s">
        <v>162</v>
      </c>
      <c r="E195" s="209" t="s">
        <v>19</v>
      </c>
      <c r="F195" s="210" t="s">
        <v>2516</v>
      </c>
      <c r="G195" s="207"/>
      <c r="H195" s="209" t="s">
        <v>19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162</v>
      </c>
      <c r="AU195" s="216" t="s">
        <v>78</v>
      </c>
      <c r="AV195" s="13" t="s">
        <v>76</v>
      </c>
      <c r="AW195" s="13" t="s">
        <v>30</v>
      </c>
      <c r="AX195" s="13" t="s">
        <v>68</v>
      </c>
      <c r="AY195" s="216" t="s">
        <v>153</v>
      </c>
    </row>
    <row r="196" spans="1:65" s="13" customFormat="1" ht="22.5">
      <c r="B196" s="206"/>
      <c r="C196" s="207"/>
      <c r="D196" s="208" t="s">
        <v>162</v>
      </c>
      <c r="E196" s="209" t="s">
        <v>19</v>
      </c>
      <c r="F196" s="210" t="s">
        <v>2517</v>
      </c>
      <c r="G196" s="207"/>
      <c r="H196" s="209" t="s">
        <v>19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162</v>
      </c>
      <c r="AU196" s="216" t="s">
        <v>78</v>
      </c>
      <c r="AV196" s="13" t="s">
        <v>76</v>
      </c>
      <c r="AW196" s="13" t="s">
        <v>30</v>
      </c>
      <c r="AX196" s="13" t="s">
        <v>68</v>
      </c>
      <c r="AY196" s="216" t="s">
        <v>153</v>
      </c>
    </row>
    <row r="197" spans="1:65" s="2" customFormat="1" ht="16.5" customHeight="1">
      <c r="A197" s="35"/>
      <c r="B197" s="36"/>
      <c r="C197" s="239" t="s">
        <v>417</v>
      </c>
      <c r="D197" s="239" t="s">
        <v>296</v>
      </c>
      <c r="E197" s="240" t="s">
        <v>2518</v>
      </c>
      <c r="F197" s="241" t="s">
        <v>2519</v>
      </c>
      <c r="G197" s="242" t="s">
        <v>196</v>
      </c>
      <c r="H197" s="243">
        <v>2</v>
      </c>
      <c r="I197" s="244"/>
      <c r="J197" s="245">
        <f>ROUND(I197*H197,2)</f>
        <v>0</v>
      </c>
      <c r="K197" s="241" t="s">
        <v>19</v>
      </c>
      <c r="L197" s="246"/>
      <c r="M197" s="247" t="s">
        <v>19</v>
      </c>
      <c r="N197" s="248" t="s">
        <v>39</v>
      </c>
      <c r="O197" s="65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4" t="s">
        <v>2481</v>
      </c>
      <c r="AT197" s="204" t="s">
        <v>296</v>
      </c>
      <c r="AU197" s="204" t="s">
        <v>78</v>
      </c>
      <c r="AY197" s="18" t="s">
        <v>153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8" t="s">
        <v>76</v>
      </c>
      <c r="BK197" s="205">
        <f>ROUND(I197*H197,2)</f>
        <v>0</v>
      </c>
      <c r="BL197" s="18" t="s">
        <v>2481</v>
      </c>
      <c r="BM197" s="204" t="s">
        <v>2520</v>
      </c>
    </row>
    <row r="198" spans="1:65" s="2" customFormat="1" ht="48.75">
      <c r="A198" s="35"/>
      <c r="B198" s="36"/>
      <c r="C198" s="37"/>
      <c r="D198" s="208" t="s">
        <v>622</v>
      </c>
      <c r="E198" s="37"/>
      <c r="F198" s="249" t="s">
        <v>2521</v>
      </c>
      <c r="G198" s="37"/>
      <c r="H198" s="37"/>
      <c r="I198" s="116"/>
      <c r="J198" s="37"/>
      <c r="K198" s="37"/>
      <c r="L198" s="40"/>
      <c r="M198" s="250"/>
      <c r="N198" s="25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622</v>
      </c>
      <c r="AU198" s="18" t="s">
        <v>78</v>
      </c>
    </row>
    <row r="199" spans="1:65" s="14" customFormat="1" ht="11.25">
      <c r="B199" s="217"/>
      <c r="C199" s="218"/>
      <c r="D199" s="208" t="s">
        <v>162</v>
      </c>
      <c r="E199" s="219" t="s">
        <v>19</v>
      </c>
      <c r="F199" s="220" t="s">
        <v>2522</v>
      </c>
      <c r="G199" s="218"/>
      <c r="H199" s="221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162</v>
      </c>
      <c r="AU199" s="227" t="s">
        <v>78</v>
      </c>
      <c r="AV199" s="14" t="s">
        <v>78</v>
      </c>
      <c r="AW199" s="14" t="s">
        <v>30</v>
      </c>
      <c r="AX199" s="14" t="s">
        <v>68</v>
      </c>
      <c r="AY199" s="227" t="s">
        <v>153</v>
      </c>
    </row>
    <row r="200" spans="1:65" s="14" customFormat="1" ht="11.25">
      <c r="B200" s="217"/>
      <c r="C200" s="218"/>
      <c r="D200" s="208" t="s">
        <v>162</v>
      </c>
      <c r="E200" s="219" t="s">
        <v>19</v>
      </c>
      <c r="F200" s="220" t="s">
        <v>2523</v>
      </c>
      <c r="G200" s="218"/>
      <c r="H200" s="221">
        <v>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162</v>
      </c>
      <c r="AU200" s="227" t="s">
        <v>78</v>
      </c>
      <c r="AV200" s="14" t="s">
        <v>78</v>
      </c>
      <c r="AW200" s="14" t="s">
        <v>30</v>
      </c>
      <c r="AX200" s="14" t="s">
        <v>68</v>
      </c>
      <c r="AY200" s="227" t="s">
        <v>153</v>
      </c>
    </row>
    <row r="201" spans="1:65" s="15" customFormat="1" ht="11.25">
      <c r="B201" s="228"/>
      <c r="C201" s="229"/>
      <c r="D201" s="208" t="s">
        <v>162</v>
      </c>
      <c r="E201" s="230" t="s">
        <v>19</v>
      </c>
      <c r="F201" s="231" t="s">
        <v>174</v>
      </c>
      <c r="G201" s="229"/>
      <c r="H201" s="232">
        <v>2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162</v>
      </c>
      <c r="AU201" s="238" t="s">
        <v>78</v>
      </c>
      <c r="AV201" s="15" t="s">
        <v>160</v>
      </c>
      <c r="AW201" s="15" t="s">
        <v>30</v>
      </c>
      <c r="AX201" s="15" t="s">
        <v>76</v>
      </c>
      <c r="AY201" s="238" t="s">
        <v>153</v>
      </c>
    </row>
    <row r="202" spans="1:65" s="14" customFormat="1" ht="11.25">
      <c r="B202" s="217"/>
      <c r="C202" s="218"/>
      <c r="D202" s="208" t="s">
        <v>162</v>
      </c>
      <c r="E202" s="219" t="s">
        <v>19</v>
      </c>
      <c r="F202" s="220" t="s">
        <v>2524</v>
      </c>
      <c r="G202" s="218"/>
      <c r="H202" s="221">
        <v>0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162</v>
      </c>
      <c r="AU202" s="227" t="s">
        <v>78</v>
      </c>
      <c r="AV202" s="14" t="s">
        <v>78</v>
      </c>
      <c r="AW202" s="14" t="s">
        <v>30</v>
      </c>
      <c r="AX202" s="14" t="s">
        <v>68</v>
      </c>
      <c r="AY202" s="227" t="s">
        <v>153</v>
      </c>
    </row>
    <row r="203" spans="1:65" s="13" customFormat="1" ht="22.5">
      <c r="B203" s="206"/>
      <c r="C203" s="207"/>
      <c r="D203" s="208" t="s">
        <v>162</v>
      </c>
      <c r="E203" s="209" t="s">
        <v>19</v>
      </c>
      <c r="F203" s="210" t="s">
        <v>2525</v>
      </c>
      <c r="G203" s="207"/>
      <c r="H203" s="209" t="s">
        <v>19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162</v>
      </c>
      <c r="AU203" s="216" t="s">
        <v>78</v>
      </c>
      <c r="AV203" s="13" t="s">
        <v>76</v>
      </c>
      <c r="AW203" s="13" t="s">
        <v>30</v>
      </c>
      <c r="AX203" s="13" t="s">
        <v>68</v>
      </c>
      <c r="AY203" s="216" t="s">
        <v>153</v>
      </c>
    </row>
    <row r="204" spans="1:65" s="2" customFormat="1" ht="16.5" customHeight="1">
      <c r="A204" s="35"/>
      <c r="B204" s="36"/>
      <c r="C204" s="193" t="s">
        <v>422</v>
      </c>
      <c r="D204" s="193" t="s">
        <v>155</v>
      </c>
      <c r="E204" s="194" t="s">
        <v>2526</v>
      </c>
      <c r="F204" s="195" t="s">
        <v>2527</v>
      </c>
      <c r="G204" s="196" t="s">
        <v>196</v>
      </c>
      <c r="H204" s="197">
        <v>2</v>
      </c>
      <c r="I204" s="198"/>
      <c r="J204" s="199">
        <f>ROUND(I204*H204,2)</f>
        <v>0</v>
      </c>
      <c r="K204" s="195" t="s">
        <v>19</v>
      </c>
      <c r="L204" s="40"/>
      <c r="M204" s="200" t="s">
        <v>19</v>
      </c>
      <c r="N204" s="201" t="s">
        <v>39</v>
      </c>
      <c r="O204" s="65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4" t="s">
        <v>2481</v>
      </c>
      <c r="AT204" s="204" t="s">
        <v>155</v>
      </c>
      <c r="AU204" s="204" t="s">
        <v>78</v>
      </c>
      <c r="AY204" s="18" t="s">
        <v>153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8" t="s">
        <v>76</v>
      </c>
      <c r="BK204" s="205">
        <f>ROUND(I204*H204,2)</f>
        <v>0</v>
      </c>
      <c r="BL204" s="18" t="s">
        <v>2481</v>
      </c>
      <c r="BM204" s="204" t="s">
        <v>2528</v>
      </c>
    </row>
    <row r="205" spans="1:65" s="2" customFormat="1" ht="16.5" customHeight="1">
      <c r="A205" s="35"/>
      <c r="B205" s="36"/>
      <c r="C205" s="239" t="s">
        <v>429</v>
      </c>
      <c r="D205" s="239" t="s">
        <v>296</v>
      </c>
      <c r="E205" s="240" t="s">
        <v>2529</v>
      </c>
      <c r="F205" s="241" t="s">
        <v>2530</v>
      </c>
      <c r="G205" s="242" t="s">
        <v>196</v>
      </c>
      <c r="H205" s="243">
        <v>2</v>
      </c>
      <c r="I205" s="244"/>
      <c r="J205" s="245">
        <f>ROUND(I205*H205,2)</f>
        <v>0</v>
      </c>
      <c r="K205" s="241" t="s">
        <v>159</v>
      </c>
      <c r="L205" s="246"/>
      <c r="M205" s="247" t="s">
        <v>19</v>
      </c>
      <c r="N205" s="248" t="s">
        <v>39</v>
      </c>
      <c r="O205" s="65"/>
      <c r="P205" s="202">
        <f>O205*H205</f>
        <v>0</v>
      </c>
      <c r="Q205" s="202">
        <v>1.3999999999999999E-4</v>
      </c>
      <c r="R205" s="202">
        <f>Q205*H205</f>
        <v>2.7999999999999998E-4</v>
      </c>
      <c r="S205" s="202">
        <v>0</v>
      </c>
      <c r="T205" s="20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4" t="s">
        <v>2481</v>
      </c>
      <c r="AT205" s="204" t="s">
        <v>296</v>
      </c>
      <c r="AU205" s="204" t="s">
        <v>78</v>
      </c>
      <c r="AY205" s="18" t="s">
        <v>153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8" t="s">
        <v>76</v>
      </c>
      <c r="BK205" s="205">
        <f>ROUND(I205*H205,2)</f>
        <v>0</v>
      </c>
      <c r="BL205" s="18" t="s">
        <v>2481</v>
      </c>
      <c r="BM205" s="204" t="s">
        <v>2531</v>
      </c>
    </row>
    <row r="206" spans="1:65" s="2" customFormat="1" ht="19.5">
      <c r="A206" s="35"/>
      <c r="B206" s="36"/>
      <c r="C206" s="37"/>
      <c r="D206" s="208" t="s">
        <v>622</v>
      </c>
      <c r="E206" s="37"/>
      <c r="F206" s="249" t="s">
        <v>2532</v>
      </c>
      <c r="G206" s="37"/>
      <c r="H206" s="37"/>
      <c r="I206" s="116"/>
      <c r="J206" s="37"/>
      <c r="K206" s="37"/>
      <c r="L206" s="40"/>
      <c r="M206" s="250"/>
      <c r="N206" s="25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622</v>
      </c>
      <c r="AU206" s="18" t="s">
        <v>78</v>
      </c>
    </row>
    <row r="207" spans="1:65" s="13" customFormat="1" ht="11.25">
      <c r="B207" s="206"/>
      <c r="C207" s="207"/>
      <c r="D207" s="208" t="s">
        <v>162</v>
      </c>
      <c r="E207" s="209" t="s">
        <v>19</v>
      </c>
      <c r="F207" s="210" t="s">
        <v>2533</v>
      </c>
      <c r="G207" s="207"/>
      <c r="H207" s="209" t="s">
        <v>19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162</v>
      </c>
      <c r="AU207" s="216" t="s">
        <v>78</v>
      </c>
      <c r="AV207" s="13" t="s">
        <v>76</v>
      </c>
      <c r="AW207" s="13" t="s">
        <v>30</v>
      </c>
      <c r="AX207" s="13" t="s">
        <v>68</v>
      </c>
      <c r="AY207" s="216" t="s">
        <v>153</v>
      </c>
    </row>
    <row r="208" spans="1:65" s="14" customFormat="1" ht="11.25">
      <c r="B208" s="217"/>
      <c r="C208" s="218"/>
      <c r="D208" s="208" t="s">
        <v>162</v>
      </c>
      <c r="E208" s="219" t="s">
        <v>19</v>
      </c>
      <c r="F208" s="220" t="s">
        <v>78</v>
      </c>
      <c r="G208" s="218"/>
      <c r="H208" s="221">
        <v>2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162</v>
      </c>
      <c r="AU208" s="227" t="s">
        <v>78</v>
      </c>
      <c r="AV208" s="14" t="s">
        <v>78</v>
      </c>
      <c r="AW208" s="14" t="s">
        <v>30</v>
      </c>
      <c r="AX208" s="14" t="s">
        <v>76</v>
      </c>
      <c r="AY208" s="227" t="s">
        <v>153</v>
      </c>
    </row>
    <row r="209" spans="1:65" s="2" customFormat="1" ht="44.25" customHeight="1">
      <c r="A209" s="35"/>
      <c r="B209" s="36"/>
      <c r="C209" s="193" t="s">
        <v>434</v>
      </c>
      <c r="D209" s="193" t="s">
        <v>155</v>
      </c>
      <c r="E209" s="194" t="s">
        <v>2534</v>
      </c>
      <c r="F209" s="195" t="s">
        <v>2535</v>
      </c>
      <c r="G209" s="196" t="s">
        <v>196</v>
      </c>
      <c r="H209" s="197">
        <v>17</v>
      </c>
      <c r="I209" s="198"/>
      <c r="J209" s="199">
        <f t="shared" ref="J209:J214" si="10">ROUND(I209*H209,2)</f>
        <v>0</v>
      </c>
      <c r="K209" s="195" t="s">
        <v>159</v>
      </c>
      <c r="L209" s="40"/>
      <c r="M209" s="200" t="s">
        <v>19</v>
      </c>
      <c r="N209" s="201" t="s">
        <v>39</v>
      </c>
      <c r="O209" s="65"/>
      <c r="P209" s="202">
        <f t="shared" ref="P209:P214" si="11">O209*H209</f>
        <v>0</v>
      </c>
      <c r="Q209" s="202">
        <v>0</v>
      </c>
      <c r="R209" s="202">
        <f t="shared" ref="R209:R214" si="12">Q209*H209</f>
        <v>0</v>
      </c>
      <c r="S209" s="202">
        <v>0</v>
      </c>
      <c r="T209" s="203">
        <f t="shared" ref="T209:T214" si="13"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4" t="s">
        <v>256</v>
      </c>
      <c r="AT209" s="204" t="s">
        <v>155</v>
      </c>
      <c r="AU209" s="204" t="s">
        <v>78</v>
      </c>
      <c r="AY209" s="18" t="s">
        <v>153</v>
      </c>
      <c r="BE209" s="205">
        <f t="shared" ref="BE209:BE214" si="14">IF(N209="základní",J209,0)</f>
        <v>0</v>
      </c>
      <c r="BF209" s="205">
        <f t="shared" ref="BF209:BF214" si="15">IF(N209="snížená",J209,0)</f>
        <v>0</v>
      </c>
      <c r="BG209" s="205">
        <f t="shared" ref="BG209:BG214" si="16">IF(N209="zákl. přenesená",J209,0)</f>
        <v>0</v>
      </c>
      <c r="BH209" s="205">
        <f t="shared" ref="BH209:BH214" si="17">IF(N209="sníž. přenesená",J209,0)</f>
        <v>0</v>
      </c>
      <c r="BI209" s="205">
        <f t="shared" ref="BI209:BI214" si="18">IF(N209="nulová",J209,0)</f>
        <v>0</v>
      </c>
      <c r="BJ209" s="18" t="s">
        <v>76</v>
      </c>
      <c r="BK209" s="205">
        <f t="shared" ref="BK209:BK214" si="19">ROUND(I209*H209,2)</f>
        <v>0</v>
      </c>
      <c r="BL209" s="18" t="s">
        <v>256</v>
      </c>
      <c r="BM209" s="204" t="s">
        <v>2536</v>
      </c>
    </row>
    <row r="210" spans="1:65" s="2" customFormat="1" ht="21.75" customHeight="1">
      <c r="A210" s="35"/>
      <c r="B210" s="36"/>
      <c r="C210" s="239" t="s">
        <v>439</v>
      </c>
      <c r="D210" s="239" t="s">
        <v>296</v>
      </c>
      <c r="E210" s="240" t="s">
        <v>2537</v>
      </c>
      <c r="F210" s="241" t="s">
        <v>2538</v>
      </c>
      <c r="G210" s="242" t="s">
        <v>196</v>
      </c>
      <c r="H210" s="243">
        <v>17</v>
      </c>
      <c r="I210" s="244"/>
      <c r="J210" s="245">
        <f t="shared" si="10"/>
        <v>0</v>
      </c>
      <c r="K210" s="241" t="s">
        <v>159</v>
      </c>
      <c r="L210" s="246"/>
      <c r="M210" s="247" t="s">
        <v>19</v>
      </c>
      <c r="N210" s="248" t="s">
        <v>39</v>
      </c>
      <c r="O210" s="65"/>
      <c r="P210" s="202">
        <f t="shared" si="11"/>
        <v>0</v>
      </c>
      <c r="Q210" s="202">
        <v>1.3999999999999999E-4</v>
      </c>
      <c r="R210" s="202">
        <f t="shared" si="12"/>
        <v>2.3799999999999997E-3</v>
      </c>
      <c r="S210" s="202">
        <v>0</v>
      </c>
      <c r="T210" s="203">
        <f t="shared" si="1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4" t="s">
        <v>2481</v>
      </c>
      <c r="AT210" s="204" t="s">
        <v>296</v>
      </c>
      <c r="AU210" s="204" t="s">
        <v>78</v>
      </c>
      <c r="AY210" s="18" t="s">
        <v>153</v>
      </c>
      <c r="BE210" s="205">
        <f t="shared" si="14"/>
        <v>0</v>
      </c>
      <c r="BF210" s="205">
        <f t="shared" si="15"/>
        <v>0</v>
      </c>
      <c r="BG210" s="205">
        <f t="shared" si="16"/>
        <v>0</v>
      </c>
      <c r="BH210" s="205">
        <f t="shared" si="17"/>
        <v>0</v>
      </c>
      <c r="BI210" s="205">
        <f t="shared" si="18"/>
        <v>0</v>
      </c>
      <c r="BJ210" s="18" t="s">
        <v>76</v>
      </c>
      <c r="BK210" s="205">
        <f t="shared" si="19"/>
        <v>0</v>
      </c>
      <c r="BL210" s="18" t="s">
        <v>2481</v>
      </c>
      <c r="BM210" s="204" t="s">
        <v>2539</v>
      </c>
    </row>
    <row r="211" spans="1:65" s="2" customFormat="1" ht="16.5" customHeight="1">
      <c r="A211" s="35"/>
      <c r="B211" s="36"/>
      <c r="C211" s="193" t="s">
        <v>443</v>
      </c>
      <c r="D211" s="193" t="s">
        <v>155</v>
      </c>
      <c r="E211" s="194" t="s">
        <v>2540</v>
      </c>
      <c r="F211" s="195" t="s">
        <v>2541</v>
      </c>
      <c r="G211" s="196" t="s">
        <v>196</v>
      </c>
      <c r="H211" s="197">
        <v>4</v>
      </c>
      <c r="I211" s="198"/>
      <c r="J211" s="199">
        <f t="shared" si="10"/>
        <v>0</v>
      </c>
      <c r="K211" s="195" t="s">
        <v>19</v>
      </c>
      <c r="L211" s="40"/>
      <c r="M211" s="200" t="s">
        <v>19</v>
      </c>
      <c r="N211" s="201" t="s">
        <v>39</v>
      </c>
      <c r="O211" s="65"/>
      <c r="P211" s="202">
        <f t="shared" si="11"/>
        <v>0</v>
      </c>
      <c r="Q211" s="202">
        <v>0</v>
      </c>
      <c r="R211" s="202">
        <f t="shared" si="12"/>
        <v>0</v>
      </c>
      <c r="S211" s="202">
        <v>0</v>
      </c>
      <c r="T211" s="203">
        <f t="shared" si="1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4" t="s">
        <v>2481</v>
      </c>
      <c r="AT211" s="204" t="s">
        <v>155</v>
      </c>
      <c r="AU211" s="204" t="s">
        <v>78</v>
      </c>
      <c r="AY211" s="18" t="s">
        <v>153</v>
      </c>
      <c r="BE211" s="205">
        <f t="shared" si="14"/>
        <v>0</v>
      </c>
      <c r="BF211" s="205">
        <f t="shared" si="15"/>
        <v>0</v>
      </c>
      <c r="BG211" s="205">
        <f t="shared" si="16"/>
        <v>0</v>
      </c>
      <c r="BH211" s="205">
        <f t="shared" si="17"/>
        <v>0</v>
      </c>
      <c r="BI211" s="205">
        <f t="shared" si="18"/>
        <v>0</v>
      </c>
      <c r="BJ211" s="18" t="s">
        <v>76</v>
      </c>
      <c r="BK211" s="205">
        <f t="shared" si="19"/>
        <v>0</v>
      </c>
      <c r="BL211" s="18" t="s">
        <v>2481</v>
      </c>
      <c r="BM211" s="204" t="s">
        <v>2542</v>
      </c>
    </row>
    <row r="212" spans="1:65" s="2" customFormat="1" ht="16.5" customHeight="1">
      <c r="A212" s="35"/>
      <c r="B212" s="36"/>
      <c r="C212" s="239" t="s">
        <v>448</v>
      </c>
      <c r="D212" s="239" t="s">
        <v>296</v>
      </c>
      <c r="E212" s="240" t="s">
        <v>2543</v>
      </c>
      <c r="F212" s="241" t="s">
        <v>2544</v>
      </c>
      <c r="G212" s="242" t="s">
        <v>196</v>
      </c>
      <c r="H212" s="243">
        <v>4</v>
      </c>
      <c r="I212" s="244"/>
      <c r="J212" s="245">
        <f t="shared" si="10"/>
        <v>0</v>
      </c>
      <c r="K212" s="241" t="s">
        <v>19</v>
      </c>
      <c r="L212" s="246"/>
      <c r="M212" s="247" t="s">
        <v>19</v>
      </c>
      <c r="N212" s="248" t="s">
        <v>39</v>
      </c>
      <c r="O212" s="65"/>
      <c r="P212" s="202">
        <f t="shared" si="11"/>
        <v>0</v>
      </c>
      <c r="Q212" s="202">
        <v>5.5999999999999999E-3</v>
      </c>
      <c r="R212" s="202">
        <f t="shared" si="12"/>
        <v>2.24E-2</v>
      </c>
      <c r="S212" s="202">
        <v>0</v>
      </c>
      <c r="T212" s="203">
        <f t="shared" si="1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4" t="s">
        <v>2481</v>
      </c>
      <c r="AT212" s="204" t="s">
        <v>296</v>
      </c>
      <c r="AU212" s="204" t="s">
        <v>78</v>
      </c>
      <c r="AY212" s="18" t="s">
        <v>153</v>
      </c>
      <c r="BE212" s="205">
        <f t="shared" si="14"/>
        <v>0</v>
      </c>
      <c r="BF212" s="205">
        <f t="shared" si="15"/>
        <v>0</v>
      </c>
      <c r="BG212" s="205">
        <f t="shared" si="16"/>
        <v>0</v>
      </c>
      <c r="BH212" s="205">
        <f t="shared" si="17"/>
        <v>0</v>
      </c>
      <c r="BI212" s="205">
        <f t="shared" si="18"/>
        <v>0</v>
      </c>
      <c r="BJ212" s="18" t="s">
        <v>76</v>
      </c>
      <c r="BK212" s="205">
        <f t="shared" si="19"/>
        <v>0</v>
      </c>
      <c r="BL212" s="18" t="s">
        <v>2481</v>
      </c>
      <c r="BM212" s="204" t="s">
        <v>2545</v>
      </c>
    </row>
    <row r="213" spans="1:65" s="2" customFormat="1" ht="21.75" customHeight="1">
      <c r="A213" s="35"/>
      <c r="B213" s="36"/>
      <c r="C213" s="193" t="s">
        <v>454</v>
      </c>
      <c r="D213" s="193" t="s">
        <v>155</v>
      </c>
      <c r="E213" s="194" t="s">
        <v>2546</v>
      </c>
      <c r="F213" s="195" t="s">
        <v>2547</v>
      </c>
      <c r="G213" s="196" t="s">
        <v>196</v>
      </c>
      <c r="H213" s="197">
        <v>6</v>
      </c>
      <c r="I213" s="198"/>
      <c r="J213" s="199">
        <f t="shared" si="10"/>
        <v>0</v>
      </c>
      <c r="K213" s="195" t="s">
        <v>19</v>
      </c>
      <c r="L213" s="40"/>
      <c r="M213" s="200" t="s">
        <v>19</v>
      </c>
      <c r="N213" s="201" t="s">
        <v>39</v>
      </c>
      <c r="O213" s="65"/>
      <c r="P213" s="202">
        <f t="shared" si="11"/>
        <v>0</v>
      </c>
      <c r="Q213" s="202">
        <v>0</v>
      </c>
      <c r="R213" s="202">
        <f t="shared" si="12"/>
        <v>0</v>
      </c>
      <c r="S213" s="202">
        <v>0</v>
      </c>
      <c r="T213" s="203">
        <f t="shared" si="1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4" t="s">
        <v>2481</v>
      </c>
      <c r="AT213" s="204" t="s">
        <v>155</v>
      </c>
      <c r="AU213" s="204" t="s">
        <v>78</v>
      </c>
      <c r="AY213" s="18" t="s">
        <v>153</v>
      </c>
      <c r="BE213" s="205">
        <f t="shared" si="14"/>
        <v>0</v>
      </c>
      <c r="BF213" s="205">
        <f t="shared" si="15"/>
        <v>0</v>
      </c>
      <c r="BG213" s="205">
        <f t="shared" si="16"/>
        <v>0</v>
      </c>
      <c r="BH213" s="205">
        <f t="shared" si="17"/>
        <v>0</v>
      </c>
      <c r="BI213" s="205">
        <f t="shared" si="18"/>
        <v>0</v>
      </c>
      <c r="BJ213" s="18" t="s">
        <v>76</v>
      </c>
      <c r="BK213" s="205">
        <f t="shared" si="19"/>
        <v>0</v>
      </c>
      <c r="BL213" s="18" t="s">
        <v>2481</v>
      </c>
      <c r="BM213" s="204" t="s">
        <v>2548</v>
      </c>
    </row>
    <row r="214" spans="1:65" s="2" customFormat="1" ht="16.5" customHeight="1">
      <c r="A214" s="35"/>
      <c r="B214" s="36"/>
      <c r="C214" s="193" t="s">
        <v>462</v>
      </c>
      <c r="D214" s="193" t="s">
        <v>155</v>
      </c>
      <c r="E214" s="194" t="s">
        <v>2549</v>
      </c>
      <c r="F214" s="195" t="s">
        <v>2550</v>
      </c>
      <c r="G214" s="196" t="s">
        <v>196</v>
      </c>
      <c r="H214" s="197">
        <v>1</v>
      </c>
      <c r="I214" s="198"/>
      <c r="J214" s="199">
        <f t="shared" si="10"/>
        <v>0</v>
      </c>
      <c r="K214" s="195" t="s">
        <v>19</v>
      </c>
      <c r="L214" s="40"/>
      <c r="M214" s="200" t="s">
        <v>19</v>
      </c>
      <c r="N214" s="201" t="s">
        <v>39</v>
      </c>
      <c r="O214" s="65"/>
      <c r="P214" s="202">
        <f t="shared" si="11"/>
        <v>0</v>
      </c>
      <c r="Q214" s="202">
        <v>0</v>
      </c>
      <c r="R214" s="202">
        <f t="shared" si="12"/>
        <v>0</v>
      </c>
      <c r="S214" s="202">
        <v>0</v>
      </c>
      <c r="T214" s="203">
        <f t="shared" si="1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4" t="s">
        <v>2481</v>
      </c>
      <c r="AT214" s="204" t="s">
        <v>155</v>
      </c>
      <c r="AU214" s="204" t="s">
        <v>78</v>
      </c>
      <c r="AY214" s="18" t="s">
        <v>153</v>
      </c>
      <c r="BE214" s="205">
        <f t="shared" si="14"/>
        <v>0</v>
      </c>
      <c r="BF214" s="205">
        <f t="shared" si="15"/>
        <v>0</v>
      </c>
      <c r="BG214" s="205">
        <f t="shared" si="16"/>
        <v>0</v>
      </c>
      <c r="BH214" s="205">
        <f t="shared" si="17"/>
        <v>0</v>
      </c>
      <c r="BI214" s="205">
        <f t="shared" si="18"/>
        <v>0</v>
      </c>
      <c r="BJ214" s="18" t="s">
        <v>76</v>
      </c>
      <c r="BK214" s="205">
        <f t="shared" si="19"/>
        <v>0</v>
      </c>
      <c r="BL214" s="18" t="s">
        <v>2481</v>
      </c>
      <c r="BM214" s="204" t="s">
        <v>2551</v>
      </c>
    </row>
    <row r="215" spans="1:65" s="2" customFormat="1" ht="39">
      <c r="A215" s="35"/>
      <c r="B215" s="36"/>
      <c r="C215" s="37"/>
      <c r="D215" s="208" t="s">
        <v>622</v>
      </c>
      <c r="E215" s="37"/>
      <c r="F215" s="249" t="s">
        <v>2552</v>
      </c>
      <c r="G215" s="37"/>
      <c r="H215" s="37"/>
      <c r="I215" s="116"/>
      <c r="J215" s="37"/>
      <c r="K215" s="37"/>
      <c r="L215" s="40"/>
      <c r="M215" s="250"/>
      <c r="N215" s="25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622</v>
      </c>
      <c r="AU215" s="18" t="s">
        <v>78</v>
      </c>
    </row>
    <row r="216" spans="1:65" s="13" customFormat="1" ht="11.25">
      <c r="B216" s="206"/>
      <c r="C216" s="207"/>
      <c r="D216" s="208" t="s">
        <v>162</v>
      </c>
      <c r="E216" s="209" t="s">
        <v>19</v>
      </c>
      <c r="F216" s="210" t="s">
        <v>2553</v>
      </c>
      <c r="G216" s="207"/>
      <c r="H216" s="209" t="s">
        <v>19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162</v>
      </c>
      <c r="AU216" s="216" t="s">
        <v>78</v>
      </c>
      <c r="AV216" s="13" t="s">
        <v>76</v>
      </c>
      <c r="AW216" s="13" t="s">
        <v>30</v>
      </c>
      <c r="AX216" s="13" t="s">
        <v>68</v>
      </c>
      <c r="AY216" s="216" t="s">
        <v>153</v>
      </c>
    </row>
    <row r="217" spans="1:65" s="14" customFormat="1" ht="11.25">
      <c r="B217" s="217"/>
      <c r="C217" s="218"/>
      <c r="D217" s="208" t="s">
        <v>162</v>
      </c>
      <c r="E217" s="219" t="s">
        <v>19</v>
      </c>
      <c r="F217" s="220" t="s">
        <v>2554</v>
      </c>
      <c r="G217" s="218"/>
      <c r="H217" s="221">
        <v>1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162</v>
      </c>
      <c r="AU217" s="227" t="s">
        <v>78</v>
      </c>
      <c r="AV217" s="14" t="s">
        <v>78</v>
      </c>
      <c r="AW217" s="14" t="s">
        <v>30</v>
      </c>
      <c r="AX217" s="14" t="s">
        <v>68</v>
      </c>
      <c r="AY217" s="227" t="s">
        <v>153</v>
      </c>
    </row>
    <row r="218" spans="1:65" s="14" customFormat="1" ht="11.25">
      <c r="B218" s="217"/>
      <c r="C218" s="218"/>
      <c r="D218" s="208" t="s">
        <v>162</v>
      </c>
      <c r="E218" s="219" t="s">
        <v>19</v>
      </c>
      <c r="F218" s="220" t="s">
        <v>2555</v>
      </c>
      <c r="G218" s="218"/>
      <c r="H218" s="221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162</v>
      </c>
      <c r="AU218" s="227" t="s">
        <v>78</v>
      </c>
      <c r="AV218" s="14" t="s">
        <v>78</v>
      </c>
      <c r="AW218" s="14" t="s">
        <v>30</v>
      </c>
      <c r="AX218" s="14" t="s">
        <v>68</v>
      </c>
      <c r="AY218" s="227" t="s">
        <v>153</v>
      </c>
    </row>
    <row r="219" spans="1:65" s="14" customFormat="1" ht="11.25">
      <c r="B219" s="217"/>
      <c r="C219" s="218"/>
      <c r="D219" s="208" t="s">
        <v>162</v>
      </c>
      <c r="E219" s="219" t="s">
        <v>19</v>
      </c>
      <c r="F219" s="220" t="s">
        <v>2556</v>
      </c>
      <c r="G219" s="218"/>
      <c r="H219" s="221">
        <v>1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162</v>
      </c>
      <c r="AU219" s="227" t="s">
        <v>78</v>
      </c>
      <c r="AV219" s="14" t="s">
        <v>78</v>
      </c>
      <c r="AW219" s="14" t="s">
        <v>30</v>
      </c>
      <c r="AX219" s="14" t="s">
        <v>76</v>
      </c>
      <c r="AY219" s="227" t="s">
        <v>153</v>
      </c>
    </row>
    <row r="220" spans="1:65" s="2" customFormat="1" ht="33" customHeight="1">
      <c r="A220" s="35"/>
      <c r="B220" s="36"/>
      <c r="C220" s="193" t="s">
        <v>469</v>
      </c>
      <c r="D220" s="193" t="s">
        <v>155</v>
      </c>
      <c r="E220" s="194" t="s">
        <v>2557</v>
      </c>
      <c r="F220" s="195" t="s">
        <v>2558</v>
      </c>
      <c r="G220" s="196" t="s">
        <v>2010</v>
      </c>
      <c r="H220" s="260"/>
      <c r="I220" s="198"/>
      <c r="J220" s="199">
        <f>ROUND(I220*H220,2)</f>
        <v>0</v>
      </c>
      <c r="K220" s="195" t="s">
        <v>159</v>
      </c>
      <c r="L220" s="40"/>
      <c r="M220" s="200" t="s">
        <v>19</v>
      </c>
      <c r="N220" s="201" t="s">
        <v>39</v>
      </c>
      <c r="O220" s="65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4" t="s">
        <v>256</v>
      </c>
      <c r="AT220" s="204" t="s">
        <v>155</v>
      </c>
      <c r="AU220" s="204" t="s">
        <v>78</v>
      </c>
      <c r="AY220" s="18" t="s">
        <v>153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8" t="s">
        <v>76</v>
      </c>
      <c r="BK220" s="205">
        <f>ROUND(I220*H220,2)</f>
        <v>0</v>
      </c>
      <c r="BL220" s="18" t="s">
        <v>256</v>
      </c>
      <c r="BM220" s="204" t="s">
        <v>2559</v>
      </c>
    </row>
    <row r="221" spans="1:65" s="2" customFormat="1" ht="44.25" customHeight="1">
      <c r="A221" s="35"/>
      <c r="B221" s="36"/>
      <c r="C221" s="193" t="s">
        <v>473</v>
      </c>
      <c r="D221" s="193" t="s">
        <v>155</v>
      </c>
      <c r="E221" s="194" t="s">
        <v>2560</v>
      </c>
      <c r="F221" s="195" t="s">
        <v>2561</v>
      </c>
      <c r="G221" s="196" t="s">
        <v>2010</v>
      </c>
      <c r="H221" s="260"/>
      <c r="I221" s="198"/>
      <c r="J221" s="199">
        <f>ROUND(I221*H221,2)</f>
        <v>0</v>
      </c>
      <c r="K221" s="195" t="s">
        <v>159</v>
      </c>
      <c r="L221" s="40"/>
      <c r="M221" s="200" t="s">
        <v>19</v>
      </c>
      <c r="N221" s="201" t="s">
        <v>39</v>
      </c>
      <c r="O221" s="65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256</v>
      </c>
      <c r="AT221" s="204" t="s">
        <v>155</v>
      </c>
      <c r="AU221" s="204" t="s">
        <v>78</v>
      </c>
      <c r="AY221" s="18" t="s">
        <v>153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76</v>
      </c>
      <c r="BK221" s="205">
        <f>ROUND(I221*H221,2)</f>
        <v>0</v>
      </c>
      <c r="BL221" s="18" t="s">
        <v>256</v>
      </c>
      <c r="BM221" s="204" t="s">
        <v>2562</v>
      </c>
    </row>
    <row r="222" spans="1:65" s="12" customFormat="1" ht="22.9" customHeight="1">
      <c r="B222" s="177"/>
      <c r="C222" s="178"/>
      <c r="D222" s="179" t="s">
        <v>67</v>
      </c>
      <c r="E222" s="191" t="s">
        <v>2563</v>
      </c>
      <c r="F222" s="191" t="s">
        <v>2564</v>
      </c>
      <c r="G222" s="178"/>
      <c r="H222" s="178"/>
      <c r="I222" s="181"/>
      <c r="J222" s="192">
        <f>BK222</f>
        <v>0</v>
      </c>
      <c r="K222" s="178"/>
      <c r="L222" s="183"/>
      <c r="M222" s="184"/>
      <c r="N222" s="185"/>
      <c r="O222" s="185"/>
      <c r="P222" s="186">
        <f>SUM(P223:P226)</f>
        <v>0</v>
      </c>
      <c r="Q222" s="185"/>
      <c r="R222" s="186">
        <f>SUM(R223:R226)</f>
        <v>1.6775000000000002E-2</v>
      </c>
      <c r="S222" s="185"/>
      <c r="T222" s="187">
        <f>SUM(T223:T226)</f>
        <v>0</v>
      </c>
      <c r="AR222" s="188" t="s">
        <v>78</v>
      </c>
      <c r="AT222" s="189" t="s">
        <v>67</v>
      </c>
      <c r="AU222" s="189" t="s">
        <v>76</v>
      </c>
      <c r="AY222" s="188" t="s">
        <v>153</v>
      </c>
      <c r="BK222" s="190">
        <f>SUM(BK223:BK226)</f>
        <v>0</v>
      </c>
    </row>
    <row r="223" spans="1:65" s="2" customFormat="1" ht="21.75" customHeight="1">
      <c r="A223" s="35"/>
      <c r="B223" s="36"/>
      <c r="C223" s="193" t="s">
        <v>477</v>
      </c>
      <c r="D223" s="193" t="s">
        <v>155</v>
      </c>
      <c r="E223" s="194" t="s">
        <v>2565</v>
      </c>
      <c r="F223" s="195" t="s">
        <v>2566</v>
      </c>
      <c r="G223" s="196" t="s">
        <v>308</v>
      </c>
      <c r="H223" s="197">
        <v>305</v>
      </c>
      <c r="I223" s="198"/>
      <c r="J223" s="199">
        <f>ROUND(I223*H223,2)</f>
        <v>0</v>
      </c>
      <c r="K223" s="195" t="s">
        <v>159</v>
      </c>
      <c r="L223" s="40"/>
      <c r="M223" s="200" t="s">
        <v>19</v>
      </c>
      <c r="N223" s="201" t="s">
        <v>39</v>
      </c>
      <c r="O223" s="65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4" t="s">
        <v>256</v>
      </c>
      <c r="AT223" s="204" t="s">
        <v>155</v>
      </c>
      <c r="AU223" s="204" t="s">
        <v>78</v>
      </c>
      <c r="AY223" s="18" t="s">
        <v>153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8" t="s">
        <v>76</v>
      </c>
      <c r="BK223" s="205">
        <f>ROUND(I223*H223,2)</f>
        <v>0</v>
      </c>
      <c r="BL223" s="18" t="s">
        <v>256</v>
      </c>
      <c r="BM223" s="204" t="s">
        <v>2567</v>
      </c>
    </row>
    <row r="224" spans="1:65" s="2" customFormat="1" ht="16.5" customHeight="1">
      <c r="A224" s="35"/>
      <c r="B224" s="36"/>
      <c r="C224" s="239" t="s">
        <v>481</v>
      </c>
      <c r="D224" s="239" t="s">
        <v>296</v>
      </c>
      <c r="E224" s="240" t="s">
        <v>2568</v>
      </c>
      <c r="F224" s="241" t="s">
        <v>2569</v>
      </c>
      <c r="G224" s="242" t="s">
        <v>308</v>
      </c>
      <c r="H224" s="243">
        <v>335.5</v>
      </c>
      <c r="I224" s="244"/>
      <c r="J224" s="245">
        <f>ROUND(I224*H224,2)</f>
        <v>0</v>
      </c>
      <c r="K224" s="241" t="s">
        <v>159</v>
      </c>
      <c r="L224" s="246"/>
      <c r="M224" s="247" t="s">
        <v>19</v>
      </c>
      <c r="N224" s="248" t="s">
        <v>39</v>
      </c>
      <c r="O224" s="65"/>
      <c r="P224" s="202">
        <f>O224*H224</f>
        <v>0</v>
      </c>
      <c r="Q224" s="202">
        <v>5.0000000000000002E-5</v>
      </c>
      <c r="R224" s="202">
        <f>Q224*H224</f>
        <v>1.6775000000000002E-2</v>
      </c>
      <c r="S224" s="202">
        <v>0</v>
      </c>
      <c r="T224" s="20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4" t="s">
        <v>340</v>
      </c>
      <c r="AT224" s="204" t="s">
        <v>296</v>
      </c>
      <c r="AU224" s="204" t="s">
        <v>78</v>
      </c>
      <c r="AY224" s="18" t="s">
        <v>153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8" t="s">
        <v>76</v>
      </c>
      <c r="BK224" s="205">
        <f>ROUND(I224*H224,2)</f>
        <v>0</v>
      </c>
      <c r="BL224" s="18" t="s">
        <v>256</v>
      </c>
      <c r="BM224" s="204" t="s">
        <v>2570</v>
      </c>
    </row>
    <row r="225" spans="1:65" s="14" customFormat="1" ht="11.25">
      <c r="B225" s="217"/>
      <c r="C225" s="218"/>
      <c r="D225" s="208" t="s">
        <v>162</v>
      </c>
      <c r="E225" s="219" t="s">
        <v>19</v>
      </c>
      <c r="F225" s="220" t="s">
        <v>2571</v>
      </c>
      <c r="G225" s="218"/>
      <c r="H225" s="221">
        <v>335.5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162</v>
      </c>
      <c r="AU225" s="227" t="s">
        <v>78</v>
      </c>
      <c r="AV225" s="14" t="s">
        <v>78</v>
      </c>
      <c r="AW225" s="14" t="s">
        <v>30</v>
      </c>
      <c r="AX225" s="14" t="s">
        <v>76</v>
      </c>
      <c r="AY225" s="227" t="s">
        <v>153</v>
      </c>
    </row>
    <row r="226" spans="1:65" s="2" customFormat="1" ht="33" customHeight="1">
      <c r="A226" s="35"/>
      <c r="B226" s="36"/>
      <c r="C226" s="193" t="s">
        <v>485</v>
      </c>
      <c r="D226" s="193" t="s">
        <v>155</v>
      </c>
      <c r="E226" s="194" t="s">
        <v>2572</v>
      </c>
      <c r="F226" s="195" t="s">
        <v>2573</v>
      </c>
      <c r="G226" s="196" t="s">
        <v>2010</v>
      </c>
      <c r="H226" s="260"/>
      <c r="I226" s="198"/>
      <c r="J226" s="199">
        <f>ROUND(I226*H226,2)</f>
        <v>0</v>
      </c>
      <c r="K226" s="195" t="s">
        <v>159</v>
      </c>
      <c r="L226" s="40"/>
      <c r="M226" s="200" t="s">
        <v>19</v>
      </c>
      <c r="N226" s="201" t="s">
        <v>39</v>
      </c>
      <c r="O226" s="65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256</v>
      </c>
      <c r="AT226" s="204" t="s">
        <v>155</v>
      </c>
      <c r="AU226" s="204" t="s">
        <v>78</v>
      </c>
      <c r="AY226" s="18" t="s">
        <v>153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8" t="s">
        <v>76</v>
      </c>
      <c r="BK226" s="205">
        <f>ROUND(I226*H226,2)</f>
        <v>0</v>
      </c>
      <c r="BL226" s="18" t="s">
        <v>256</v>
      </c>
      <c r="BM226" s="204" t="s">
        <v>2574</v>
      </c>
    </row>
    <row r="227" spans="1:65" s="12" customFormat="1" ht="25.9" customHeight="1">
      <c r="B227" s="177"/>
      <c r="C227" s="178"/>
      <c r="D227" s="179" t="s">
        <v>67</v>
      </c>
      <c r="E227" s="180" t="s">
        <v>2575</v>
      </c>
      <c r="F227" s="180" t="s">
        <v>2245</v>
      </c>
      <c r="G227" s="178"/>
      <c r="H227" s="178"/>
      <c r="I227" s="181"/>
      <c r="J227" s="182">
        <f>BK227</f>
        <v>0</v>
      </c>
      <c r="K227" s="178"/>
      <c r="L227" s="183"/>
      <c r="M227" s="184"/>
      <c r="N227" s="185"/>
      <c r="O227" s="185"/>
      <c r="P227" s="186">
        <f>P228</f>
        <v>0</v>
      </c>
      <c r="Q227" s="185"/>
      <c r="R227" s="186">
        <f>R228</f>
        <v>0</v>
      </c>
      <c r="S227" s="185"/>
      <c r="T227" s="187">
        <f>T228</f>
        <v>0</v>
      </c>
      <c r="AR227" s="188" t="s">
        <v>160</v>
      </c>
      <c r="AT227" s="189" t="s">
        <v>67</v>
      </c>
      <c r="AU227" s="189" t="s">
        <v>68</v>
      </c>
      <c r="AY227" s="188" t="s">
        <v>153</v>
      </c>
      <c r="BK227" s="190">
        <f>BK228</f>
        <v>0</v>
      </c>
    </row>
    <row r="228" spans="1:65" s="2" customFormat="1" ht="33" customHeight="1">
      <c r="A228" s="35"/>
      <c r="B228" s="36"/>
      <c r="C228" s="193" t="s">
        <v>490</v>
      </c>
      <c r="D228" s="193" t="s">
        <v>155</v>
      </c>
      <c r="E228" s="194" t="s">
        <v>2576</v>
      </c>
      <c r="F228" s="195" t="s">
        <v>2577</v>
      </c>
      <c r="G228" s="196" t="s">
        <v>196</v>
      </c>
      <c r="H228" s="197">
        <v>1</v>
      </c>
      <c r="I228" s="198"/>
      <c r="J228" s="199">
        <f>ROUND(I228*H228,2)</f>
        <v>0</v>
      </c>
      <c r="K228" s="195" t="s">
        <v>159</v>
      </c>
      <c r="L228" s="40"/>
      <c r="M228" s="255" t="s">
        <v>19</v>
      </c>
      <c r="N228" s="256" t="s">
        <v>39</v>
      </c>
      <c r="O228" s="257"/>
      <c r="P228" s="258">
        <f>O228*H228</f>
        <v>0</v>
      </c>
      <c r="Q228" s="258">
        <v>0</v>
      </c>
      <c r="R228" s="258">
        <f>Q228*H228</f>
        <v>0</v>
      </c>
      <c r="S228" s="258">
        <v>0</v>
      </c>
      <c r="T228" s="25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4" t="s">
        <v>256</v>
      </c>
      <c r="AT228" s="204" t="s">
        <v>155</v>
      </c>
      <c r="AU228" s="204" t="s">
        <v>76</v>
      </c>
      <c r="AY228" s="18" t="s">
        <v>153</v>
      </c>
      <c r="BE228" s="205">
        <f>IF(N228="základní",J228,0)</f>
        <v>0</v>
      </c>
      <c r="BF228" s="205">
        <f>IF(N228="snížená",J228,0)</f>
        <v>0</v>
      </c>
      <c r="BG228" s="205">
        <f>IF(N228="zákl. přenesená",J228,0)</f>
        <v>0</v>
      </c>
      <c r="BH228" s="205">
        <f>IF(N228="sníž. přenesená",J228,0)</f>
        <v>0</v>
      </c>
      <c r="BI228" s="205">
        <f>IF(N228="nulová",J228,0)</f>
        <v>0</v>
      </c>
      <c r="BJ228" s="18" t="s">
        <v>76</v>
      </c>
      <c r="BK228" s="205">
        <f>ROUND(I228*H228,2)</f>
        <v>0</v>
      </c>
      <c r="BL228" s="18" t="s">
        <v>256</v>
      </c>
      <c r="BM228" s="204" t="s">
        <v>2578</v>
      </c>
    </row>
    <row r="229" spans="1:65" s="2" customFormat="1" ht="6.95" customHeight="1">
      <c r="A229" s="35"/>
      <c r="B229" s="48"/>
      <c r="C229" s="49"/>
      <c r="D229" s="49"/>
      <c r="E229" s="49"/>
      <c r="F229" s="49"/>
      <c r="G229" s="49"/>
      <c r="H229" s="49"/>
      <c r="I229" s="143"/>
      <c r="J229" s="49"/>
      <c r="K229" s="49"/>
      <c r="L229" s="40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algorithmName="SHA-512" hashValue="6v2gUM6zk+w8zXTYP5PnLJFQ43z90lyfdg/EjxoN+GmrlUXKeSQsmjD/4rKog9NLzjNy6OYY1eLof6uuTulMPQ==" saltValue="sD3KKKw8Mz5up4GUODE5zWh9QzfY1WNeTPa6DJVlriWBoMNj446OL7mEOwt2CzYNF1DQK7SNY+IhUNzYWizXYA==" spinCount="100000" sheet="1" objects="1" scenarios="1" formatColumns="0" formatRows="0" autoFilter="0"/>
  <autoFilter ref="C86:K228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20</vt:i4>
      </vt:variant>
    </vt:vector>
  </HeadingPairs>
  <TitlesOfParts>
    <vt:vector size="31" baseType="lpstr">
      <vt:lpstr>Rekapitulace zakázky</vt:lpstr>
      <vt:lpstr>SO01 - Stavební část</vt:lpstr>
      <vt:lpstr>01 - Stavební část - kotelna</vt:lpstr>
      <vt:lpstr>02 - Demontáž kotelny</vt:lpstr>
      <vt:lpstr>03 - Zdravotně technické ...</vt:lpstr>
      <vt:lpstr>04 - Vytápění</vt:lpstr>
      <vt:lpstr>05 - MaR</vt:lpstr>
      <vt:lpstr>SO03 - Oprava fasády</vt:lpstr>
      <vt:lpstr>SO04 - Elektroinstalace</vt:lpstr>
      <vt:lpstr>SO05 - VRN</vt:lpstr>
      <vt:lpstr>Pokyny pro vyplnění</vt:lpstr>
      <vt:lpstr>'01 - Stavební část - kotelna'!Názvy_tisku</vt:lpstr>
      <vt:lpstr>'02 - Demontáž kotelny'!Názvy_tisku</vt:lpstr>
      <vt:lpstr>'03 - Zdravotně technické ...'!Názvy_tisku</vt:lpstr>
      <vt:lpstr>'04 - Vytápění'!Názvy_tisku</vt:lpstr>
      <vt:lpstr>'05 - MaR'!Názvy_tisku</vt:lpstr>
      <vt:lpstr>'Rekapitulace zakázky'!Názvy_tisku</vt:lpstr>
      <vt:lpstr>'SO01 - Stavební část'!Názvy_tisku</vt:lpstr>
      <vt:lpstr>'SO03 - Oprava fasády'!Názvy_tisku</vt:lpstr>
      <vt:lpstr>'SO04 - Elektroinstalace'!Názvy_tisku</vt:lpstr>
      <vt:lpstr>'SO05 - VRN'!Názvy_tisku</vt:lpstr>
      <vt:lpstr>'01 - Stavební část - kotelna'!Oblast_tisku</vt:lpstr>
      <vt:lpstr>'02 - Demontáž kotelny'!Oblast_tisku</vt:lpstr>
      <vt:lpstr>'03 - Zdravotně technické ...'!Oblast_tisku</vt:lpstr>
      <vt:lpstr>'04 - Vytápění'!Oblast_tisku</vt:lpstr>
      <vt:lpstr>'05 - MaR'!Oblast_tisku</vt:lpstr>
      <vt:lpstr>'Rekapitulace zakázky'!Oblast_tisku</vt:lpstr>
      <vt:lpstr>'SO01 - Stavební část'!Oblast_tisku</vt:lpstr>
      <vt:lpstr>'SO03 - Oprava fasády'!Oblast_tisku</vt:lpstr>
      <vt:lpstr>'SO04 - Elektroinstalace'!Oblast_tisku</vt:lpstr>
      <vt:lpstr>'SO05 -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dcterms:created xsi:type="dcterms:W3CDTF">2020-06-18T12:53:52Z</dcterms:created>
  <dcterms:modified xsi:type="dcterms:W3CDTF">2020-06-25T05:34:59Z</dcterms:modified>
</cp:coreProperties>
</file>